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tabRatio="763" activeTab="0"/>
  </bookViews>
  <sheets>
    <sheet name="Class. équipes" sheetId="1" r:id="rId1"/>
    <sheet name="R1 hom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<sst xmlns="http://schemas.openxmlformats.org/spreadsheetml/2006/main" count="497" uniqueCount="51">
  <si>
    <t>Commission Sportive</t>
  </si>
  <si>
    <t xml:space="preserve"> 1ère   journée  :</t>
  </si>
  <si>
    <t xml:space="preserve"> 2ème  journée   :</t>
  </si>
  <si>
    <t xml:space="preserve"> 3ème   journée   :</t>
  </si>
  <si>
    <t xml:space="preserve">R  E  N  C  O  N  T  R  E  S </t>
  </si>
  <si>
    <t xml:space="preserve">S  C  O  R  E  S </t>
  </si>
  <si>
    <t>bat</t>
  </si>
  <si>
    <t>à</t>
  </si>
  <si>
    <t xml:space="preserve">totaux centre :  quilles </t>
  </si>
  <si>
    <t>moyenne :</t>
  </si>
  <si>
    <t>Classement 1 ère  journée</t>
  </si>
  <si>
    <t>Classement 2 ème  journée</t>
  </si>
  <si>
    <t>Classement 3 ème  journée</t>
  </si>
  <si>
    <t>pts</t>
  </si>
  <si>
    <t>équipes</t>
  </si>
  <si>
    <t>quilles</t>
  </si>
  <si>
    <t>moyennes</t>
  </si>
  <si>
    <t>2  ème</t>
  </si>
  <si>
    <t>3  ème</t>
  </si>
  <si>
    <t>4  ème</t>
  </si>
  <si>
    <t>5  ème</t>
  </si>
  <si>
    <t>6  ème</t>
  </si>
  <si>
    <t>7  ème</t>
  </si>
  <si>
    <t>8  ème</t>
  </si>
  <si>
    <t>TO Le Havre 1</t>
  </si>
  <si>
    <t xml:space="preserve"> </t>
  </si>
  <si>
    <t>Général</t>
  </si>
  <si>
    <t>BCRD Rouen 1</t>
  </si>
  <si>
    <t>COR Sandouville 1</t>
  </si>
  <si>
    <t>Belvédère Dieppe</t>
  </si>
  <si>
    <t>2 ème</t>
  </si>
  <si>
    <t>TO Le Havre 2</t>
  </si>
  <si>
    <t>BC Aéro Evreux</t>
  </si>
  <si>
    <t>Yvetôt</t>
  </si>
  <si>
    <t xml:space="preserve">Drakkar Bowl </t>
  </si>
  <si>
    <t>CS Gravenchon 1</t>
  </si>
  <si>
    <t>Championnats de France  des  Clubs 2015</t>
  </si>
  <si>
    <t>Rouen</t>
  </si>
  <si>
    <t>St Marcel</t>
  </si>
  <si>
    <t>Régionale  1 Hommes  :  Détail  des  Rencontres  et  Classements</t>
  </si>
  <si>
    <t xml:space="preserve">COR Sandouville </t>
  </si>
  <si>
    <t>1 ère</t>
  </si>
  <si>
    <t>TOTAL QUILLES</t>
  </si>
  <si>
    <t>NOMBRE DE LIGNES</t>
  </si>
  <si>
    <t>MOYENNE</t>
  </si>
  <si>
    <t>Licence</t>
  </si>
  <si>
    <t>PISTES</t>
  </si>
  <si>
    <t>TOTAL EQUIPE</t>
  </si>
  <si>
    <t>TOTAL ADVERSAIRE</t>
  </si>
  <si>
    <t>POINTS EQUIPE</t>
  </si>
  <si>
    <t>SIGNATURE CAPITAINE ADVERSE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</si>
</sst>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0000"/>
    <numFmt numFmtId="166" formatCode="&quot;Vrai&quot;;&quot;Vrai&quot;;&quot;Faux&quot;"/>
    <numFmt numFmtId="167" formatCode="&quot;Actif&quot;;&quot;Actif&quot;;&quot;Inactif&quot;"/>
    <numFmt numFmtId="168" formatCode="\7\9\7\9\8\4"/>
    <numFmt numFmtId="169" formatCode="#,###"/>
    <numFmt numFmtId="170" formatCode="#,###.00"/>
  </numFmts>
  <fonts count="46"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12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1"/>
      <color indexed="8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indexed="15"/>
      <name val="Times New Roman"/>
      <family val="1"/>
    </font>
    <font>
      <sz val="14"/>
      <color indexed="1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0" fillId="24" borderId="3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1" borderId="1" applyNumberFormat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7" borderId="0" applyNumberFormat="0" applyBorder="0" applyAlignment="0" applyProtection="0"/>
    <xf numFmtId="0" fontId="13" fillId="32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8" fillId="26" borderId="9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78" applyAlignment="1">
      <alignment/>
      <protection/>
    </xf>
    <xf numFmtId="0" fontId="0" fillId="0" borderId="0" xfId="78" applyAlignment="1">
      <alignment horizontal="centerContinuous"/>
      <protection/>
    </xf>
    <xf numFmtId="0" fontId="23" fillId="0" borderId="0" xfId="78" applyFont="1" applyBorder="1" applyAlignment="1">
      <alignment horizontal="centerContinuous"/>
      <protection/>
    </xf>
    <xf numFmtId="0" fontId="0" fillId="0" borderId="0" xfId="78" applyBorder="1">
      <alignment/>
      <protection/>
    </xf>
    <xf numFmtId="0" fontId="23" fillId="0" borderId="0" xfId="78" applyFont="1" applyAlignment="1">
      <alignment/>
      <protection/>
    </xf>
    <xf numFmtId="0" fontId="0" fillId="0" borderId="0" xfId="78" applyBorder="1" applyAlignment="1">
      <alignment/>
      <protection/>
    </xf>
    <xf numFmtId="0" fontId="0" fillId="0" borderId="10" xfId="78" applyBorder="1">
      <alignment/>
      <protection/>
    </xf>
    <xf numFmtId="0" fontId="0" fillId="0" borderId="10" xfId="78" applyBorder="1" applyAlignment="1">
      <alignment horizontal="centerContinuous"/>
      <protection/>
    </xf>
    <xf numFmtId="0" fontId="0" fillId="0" borderId="11" xfId="78" applyBorder="1">
      <alignment/>
      <protection/>
    </xf>
    <xf numFmtId="0" fontId="24" fillId="0" borderId="12" xfId="78" applyFont="1" applyBorder="1" applyAlignment="1">
      <alignment horizontal="right"/>
      <protection/>
    </xf>
    <xf numFmtId="0" fontId="24" fillId="0" borderId="0" xfId="78" applyFont="1" applyAlignment="1">
      <alignment horizontal="centerContinuous"/>
      <protection/>
    </xf>
    <xf numFmtId="0" fontId="0" fillId="0" borderId="13" xfId="78" applyBorder="1" applyAlignment="1">
      <alignment horizontal="centerContinuous"/>
      <protection/>
    </xf>
    <xf numFmtId="0" fontId="0" fillId="0" borderId="14" xfId="78" applyBorder="1" applyAlignment="1">
      <alignment horizontal="centerContinuous"/>
      <protection/>
    </xf>
    <xf numFmtId="0" fontId="0" fillId="0" borderId="15" xfId="78" applyBorder="1" applyAlignment="1">
      <alignment horizontal="center"/>
      <protection/>
    </xf>
    <xf numFmtId="0" fontId="0" fillId="0" borderId="16" xfId="78" applyBorder="1" applyAlignment="1">
      <alignment horizontal="center"/>
      <protection/>
    </xf>
    <xf numFmtId="0" fontId="0" fillId="0" borderId="17" xfId="78" applyBorder="1" applyAlignment="1">
      <alignment horizontal="center"/>
      <protection/>
    </xf>
    <xf numFmtId="0" fontId="0" fillId="0" borderId="18" xfId="78" applyBorder="1" applyAlignment="1">
      <alignment horizontal="center"/>
      <protection/>
    </xf>
    <xf numFmtId="0" fontId="0" fillId="0" borderId="19" xfId="78" applyBorder="1" applyAlignment="1">
      <alignment horizontal="center"/>
      <protection/>
    </xf>
    <xf numFmtId="0" fontId="0" fillId="0" borderId="20" xfId="78" applyBorder="1" applyAlignment="1">
      <alignment horizontal="center"/>
      <protection/>
    </xf>
    <xf numFmtId="0" fontId="0" fillId="0" borderId="18" xfId="78" applyFont="1" applyBorder="1" applyAlignment="1">
      <alignment horizontal="center"/>
      <protection/>
    </xf>
    <xf numFmtId="0" fontId="0" fillId="0" borderId="21" xfId="78" applyBorder="1" applyAlignment="1">
      <alignment horizontal="center"/>
      <protection/>
    </xf>
    <xf numFmtId="0" fontId="0" fillId="0" borderId="22" xfId="78" applyBorder="1" applyAlignment="1">
      <alignment horizontal="center"/>
      <protection/>
    </xf>
    <xf numFmtId="0" fontId="0" fillId="0" borderId="23" xfId="78" applyBorder="1" applyAlignment="1">
      <alignment horizontal="center"/>
      <protection/>
    </xf>
    <xf numFmtId="0" fontId="0" fillId="0" borderId="23" xfId="78" applyFont="1" applyBorder="1" applyAlignment="1">
      <alignment horizontal="center"/>
      <protection/>
    </xf>
    <xf numFmtId="0" fontId="0" fillId="0" borderId="24" xfId="78" applyBorder="1" applyAlignment="1">
      <alignment horizontal="center"/>
      <protection/>
    </xf>
    <xf numFmtId="0" fontId="0" fillId="0" borderId="25" xfId="78" applyBorder="1">
      <alignment/>
      <protection/>
    </xf>
    <xf numFmtId="0" fontId="0" fillId="0" borderId="24" xfId="78" applyFont="1" applyBorder="1" applyAlignment="1">
      <alignment horizontal="center"/>
      <protection/>
    </xf>
    <xf numFmtId="0" fontId="0" fillId="0" borderId="23" xfId="78" applyFont="1" applyBorder="1" applyAlignment="1">
      <alignment horizontal="center"/>
      <protection/>
    </xf>
    <xf numFmtId="0" fontId="0" fillId="0" borderId="24" xfId="78" applyFont="1" applyBorder="1" applyAlignment="1">
      <alignment horizontal="center"/>
      <protection/>
    </xf>
    <xf numFmtId="38" fontId="0" fillId="0" borderId="0" xfId="78" applyNumberFormat="1">
      <alignment/>
      <protection/>
    </xf>
    <xf numFmtId="0" fontId="0" fillId="0" borderId="26" xfId="78" applyBorder="1" applyAlignment="1">
      <alignment horizontal="centerContinuous"/>
      <protection/>
    </xf>
    <xf numFmtId="38" fontId="19" fillId="0" borderId="10" xfId="78" applyNumberFormat="1" applyFont="1" applyBorder="1" applyAlignment="1">
      <alignment horizontal="left"/>
      <protection/>
    </xf>
    <xf numFmtId="0" fontId="19" fillId="38" borderId="27" xfId="78" applyFont="1" applyFill="1" applyBorder="1" applyAlignment="1">
      <alignment horizontal="center"/>
      <protection/>
    </xf>
    <xf numFmtId="0" fontId="0" fillId="0" borderId="10" xfId="78" applyBorder="1" applyAlignment="1">
      <alignment/>
      <protection/>
    </xf>
    <xf numFmtId="0" fontId="25" fillId="0" borderId="0" xfId="78" applyFont="1" applyAlignment="1">
      <alignment horizontal="centerContinuous"/>
      <protection/>
    </xf>
    <xf numFmtId="0" fontId="0" fillId="0" borderId="28" xfId="78" applyBorder="1" applyAlignment="1">
      <alignment horizontal="center"/>
      <protection/>
    </xf>
    <xf numFmtId="0" fontId="0" fillId="0" borderId="28" xfId="78" applyBorder="1" applyAlignment="1">
      <alignment horizontal="centerContinuous"/>
      <protection/>
    </xf>
    <xf numFmtId="0" fontId="0" fillId="0" borderId="29" xfId="78" applyBorder="1" applyAlignment="1">
      <alignment horizontal="center"/>
      <protection/>
    </xf>
    <xf numFmtId="0" fontId="0" fillId="0" borderId="30" xfId="78" applyBorder="1" applyAlignment="1">
      <alignment horizontal="center"/>
      <protection/>
    </xf>
    <xf numFmtId="0" fontId="19" fillId="0" borderId="30" xfId="78" applyFont="1" applyBorder="1" applyAlignment="1">
      <alignment horizontal="center"/>
      <protection/>
    </xf>
    <xf numFmtId="3" fontId="0" fillId="0" borderId="30" xfId="78" applyNumberFormat="1" applyBorder="1" applyAlignment="1">
      <alignment horizontal="center"/>
      <protection/>
    </xf>
    <xf numFmtId="0" fontId="0" fillId="0" borderId="15" xfId="78" applyBorder="1">
      <alignment/>
      <protection/>
    </xf>
    <xf numFmtId="3" fontId="0" fillId="0" borderId="0" xfId="78" applyNumberFormat="1">
      <alignment/>
      <protection/>
    </xf>
    <xf numFmtId="0" fontId="0" fillId="0" borderId="31" xfId="78" applyBorder="1" applyAlignment="1">
      <alignment horizontal="center"/>
      <protection/>
    </xf>
    <xf numFmtId="0" fontId="19" fillId="0" borderId="31" xfId="78" applyFont="1" applyBorder="1" applyAlignment="1">
      <alignment horizontal="center"/>
      <protection/>
    </xf>
    <xf numFmtId="3" fontId="0" fillId="0" borderId="31" xfId="78" applyNumberFormat="1" applyBorder="1" applyAlignment="1">
      <alignment horizontal="center"/>
      <protection/>
    </xf>
    <xf numFmtId="0" fontId="0" fillId="0" borderId="18" xfId="78" applyBorder="1">
      <alignment/>
      <protection/>
    </xf>
    <xf numFmtId="0" fontId="0" fillId="0" borderId="32" xfId="78" applyBorder="1" applyAlignment="1">
      <alignment horizontal="center"/>
      <protection/>
    </xf>
    <xf numFmtId="3" fontId="0" fillId="0" borderId="32" xfId="78" applyNumberFormat="1" applyBorder="1" applyAlignment="1">
      <alignment horizontal="center"/>
      <protection/>
    </xf>
    <xf numFmtId="0" fontId="0" fillId="0" borderId="33" xfId="78" applyBorder="1">
      <alignment/>
      <protection/>
    </xf>
    <xf numFmtId="0" fontId="19" fillId="0" borderId="32" xfId="78" applyFont="1" applyBorder="1" applyAlignment="1">
      <alignment horizontal="center"/>
      <protection/>
    </xf>
    <xf numFmtId="0" fontId="19" fillId="0" borderId="31" xfId="78" applyFont="1" applyBorder="1" applyAlignment="1">
      <alignment horizontal="center" wrapText="1"/>
      <protection/>
    </xf>
    <xf numFmtId="0" fontId="0" fillId="0" borderId="34" xfId="78" applyBorder="1" applyAlignment="1">
      <alignment horizontal="center"/>
      <protection/>
    </xf>
    <xf numFmtId="3" fontId="0" fillId="0" borderId="34" xfId="78" applyNumberFormat="1" applyBorder="1" applyAlignment="1">
      <alignment horizontal="center"/>
      <protection/>
    </xf>
    <xf numFmtId="0" fontId="0" fillId="0" borderId="23" xfId="78" applyBorder="1">
      <alignment/>
      <protection/>
    </xf>
    <xf numFmtId="0" fontId="19" fillId="0" borderId="34" xfId="78" applyFont="1" applyBorder="1" applyAlignment="1">
      <alignment horizontal="center"/>
      <protection/>
    </xf>
    <xf numFmtId="0" fontId="0" fillId="0" borderId="35" xfId="78" applyBorder="1">
      <alignment/>
      <protection/>
    </xf>
    <xf numFmtId="2" fontId="27" fillId="0" borderId="10" xfId="78" applyNumberFormat="1" applyFont="1" applyBorder="1" applyAlignment="1">
      <alignment horizontal="center"/>
      <protection/>
    </xf>
    <xf numFmtId="0" fontId="0" fillId="0" borderId="29" xfId="78" applyBorder="1">
      <alignment/>
      <protection/>
    </xf>
    <xf numFmtId="0" fontId="0" fillId="0" borderId="25" xfId="78" applyBorder="1" applyAlignment="1">
      <alignment horizontal="center"/>
      <protection/>
    </xf>
    <xf numFmtId="0" fontId="0" fillId="0" borderId="0" xfId="79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8" fillId="0" borderId="0" xfId="78" applyFont="1" applyAlignment="1">
      <alignment horizontal="centerContinuous"/>
      <protection/>
    </xf>
    <xf numFmtId="0" fontId="28" fillId="0" borderId="0" xfId="78" applyFont="1">
      <alignment/>
      <protection/>
    </xf>
    <xf numFmtId="2" fontId="0" fillId="0" borderId="16" xfId="78" applyNumberFormat="1" applyBorder="1" applyAlignment="1">
      <alignment horizontal="left"/>
      <protection/>
    </xf>
    <xf numFmtId="2" fontId="0" fillId="0" borderId="19" xfId="78" applyNumberFormat="1" applyBorder="1" applyAlignment="1">
      <alignment horizontal="left"/>
      <protection/>
    </xf>
    <xf numFmtId="2" fontId="0" fillId="0" borderId="24" xfId="78" applyNumberFormat="1" applyBorder="1" applyAlignment="1">
      <alignment horizontal="left"/>
      <protection/>
    </xf>
    <xf numFmtId="2" fontId="26" fillId="0" borderId="28" xfId="78" applyNumberFormat="1" applyFont="1" applyBorder="1" applyAlignment="1">
      <alignment horizontal="left"/>
      <protection/>
    </xf>
    <xf numFmtId="0" fontId="0" fillId="0" borderId="0" xfId="79" applyFont="1" applyBorder="1" applyAlignment="1">
      <alignment horizontal="center"/>
      <protection/>
    </xf>
    <xf numFmtId="2" fontId="0" fillId="0" borderId="16" xfId="78" applyNumberFormat="1" applyBorder="1" applyAlignment="1">
      <alignment horizontal="left" vertical="center"/>
      <protection/>
    </xf>
    <xf numFmtId="2" fontId="0" fillId="0" borderId="19" xfId="78" applyNumberFormat="1" applyBorder="1" applyAlignment="1">
      <alignment horizontal="left" vertical="center"/>
      <protection/>
    </xf>
    <xf numFmtId="2" fontId="0" fillId="0" borderId="24" xfId="78" applyNumberFormat="1" applyBorder="1" applyAlignment="1">
      <alignment horizontal="left" vertical="center"/>
      <protection/>
    </xf>
    <xf numFmtId="2" fontId="27" fillId="0" borderId="28" xfId="78" applyNumberFormat="1" applyFont="1" applyBorder="1" applyAlignment="1">
      <alignment horizontal="left" vertical="center"/>
      <protection/>
    </xf>
    <xf numFmtId="0" fontId="27" fillId="0" borderId="35" xfId="78" applyFont="1" applyBorder="1" applyAlignment="1">
      <alignment horizontal="right" vertical="center"/>
      <protection/>
    </xf>
    <xf numFmtId="0" fontId="0" fillId="0" borderId="12" xfId="78" applyBorder="1" applyAlignment="1">
      <alignment horizontal="centerContinuous"/>
      <protection/>
    </xf>
    <xf numFmtId="0" fontId="0" fillId="0" borderId="36" xfId="78" applyBorder="1" applyAlignment="1">
      <alignment horizontal="centerContinuous"/>
      <protection/>
    </xf>
    <xf numFmtId="0" fontId="0" fillId="0" borderId="37" xfId="78" applyBorder="1" applyAlignment="1">
      <alignment horizontal="centerContinuous"/>
      <protection/>
    </xf>
    <xf numFmtId="0" fontId="0" fillId="0" borderId="38" xfId="0" applyBorder="1" applyAlignment="1">
      <alignment/>
    </xf>
    <xf numFmtId="0" fontId="29" fillId="0" borderId="0" xfId="78" applyFont="1" applyAlignment="1">
      <alignment horizontal="center"/>
      <protection/>
    </xf>
    <xf numFmtId="0" fontId="0" fillId="0" borderId="39" xfId="78" applyBorder="1" applyAlignment="1">
      <alignment horizontal="center"/>
      <protection/>
    </xf>
    <xf numFmtId="0" fontId="0" fillId="0" borderId="40" xfId="78" applyBorder="1" applyAlignment="1">
      <alignment horizontal="center"/>
      <protection/>
    </xf>
    <xf numFmtId="0" fontId="0" fillId="0" borderId="41" xfId="78" applyBorder="1" applyAlignment="1">
      <alignment horizontal="center"/>
      <protection/>
    </xf>
    <xf numFmtId="0" fontId="0" fillId="0" borderId="30" xfId="79" applyFont="1" applyFill="1" applyBorder="1" applyAlignment="1">
      <alignment horizontal="left"/>
      <protection/>
    </xf>
    <xf numFmtId="0" fontId="0" fillId="0" borderId="31" xfId="79" applyFont="1" applyBorder="1" applyAlignment="1">
      <alignment horizontal="left"/>
      <protection/>
    </xf>
    <xf numFmtId="3" fontId="27" fillId="0" borderId="35" xfId="78" applyNumberFormat="1" applyFont="1" applyBorder="1" applyAlignment="1">
      <alignment horizontal="center" vertical="center"/>
      <protection/>
    </xf>
    <xf numFmtId="3" fontId="27" fillId="0" borderId="35" xfId="78" applyNumberFormat="1" applyFont="1" applyBorder="1" applyAlignment="1">
      <alignment horizontal="center"/>
      <protection/>
    </xf>
    <xf numFmtId="0" fontId="0" fillId="0" borderId="42" xfId="79" applyFont="1" applyBorder="1" applyAlignment="1">
      <alignment horizontal="left"/>
      <protection/>
    </xf>
    <xf numFmtId="0" fontId="0" fillId="0" borderId="31" xfId="79" applyFont="1" applyFill="1" applyBorder="1" applyAlignment="1">
      <alignment horizontal="left"/>
      <protection/>
    </xf>
    <xf numFmtId="0" fontId="19" fillId="38" borderId="35" xfId="78" applyFont="1" applyFill="1" applyBorder="1" applyAlignment="1">
      <alignment horizontal="center"/>
      <protection/>
    </xf>
    <xf numFmtId="0" fontId="0" fillId="0" borderId="43" xfId="78" applyBorder="1" applyAlignment="1">
      <alignment horizontal="center"/>
      <protection/>
    </xf>
    <xf numFmtId="0" fontId="0" fillId="0" borderId="40" xfId="78" applyFont="1" applyBorder="1" applyAlignment="1">
      <alignment horizontal="center"/>
      <protection/>
    </xf>
    <xf numFmtId="0" fontId="0" fillId="0" borderId="44" xfId="78" applyBorder="1" applyAlignment="1">
      <alignment horizontal="center"/>
      <protection/>
    </xf>
    <xf numFmtId="0" fontId="0" fillId="0" borderId="41" xfId="78" applyFont="1" applyBorder="1" applyAlignment="1">
      <alignment horizontal="center"/>
      <protection/>
    </xf>
    <xf numFmtId="0" fontId="0" fillId="0" borderId="45" xfId="78" applyBorder="1" applyAlignment="1">
      <alignment horizontal="center"/>
      <protection/>
    </xf>
    <xf numFmtId="0" fontId="0" fillId="0" borderId="40" xfId="78" applyFont="1" applyBorder="1" applyAlignment="1">
      <alignment horizontal="center"/>
      <protection/>
    </xf>
    <xf numFmtId="0" fontId="0" fillId="0" borderId="41" xfId="78" applyFont="1" applyBorder="1" applyAlignment="1">
      <alignment horizontal="center"/>
      <protection/>
    </xf>
    <xf numFmtId="0" fontId="0" fillId="0" borderId="33" xfId="78" applyBorder="1" applyAlignment="1">
      <alignment horizontal="center"/>
      <protection/>
    </xf>
    <xf numFmtId="0" fontId="0" fillId="0" borderId="25" xfId="78" applyFont="1" applyBorder="1">
      <alignment/>
      <protection/>
    </xf>
    <xf numFmtId="0" fontId="0" fillId="0" borderId="34" xfId="79" applyFont="1" applyBorder="1" applyAlignment="1">
      <alignment horizontal="left"/>
      <protection/>
    </xf>
    <xf numFmtId="0" fontId="0" fillId="0" borderId="31" xfId="78" applyFont="1" applyBorder="1" applyAlignment="1">
      <alignment horizontal="center"/>
      <protection/>
    </xf>
    <xf numFmtId="0" fontId="0" fillId="0" borderId="31" xfId="0" applyFont="1" applyBorder="1" applyAlignment="1">
      <alignment/>
    </xf>
    <xf numFmtId="3" fontId="0" fillId="0" borderId="31" xfId="78" applyNumberFormat="1" applyFont="1" applyBorder="1" applyAlignment="1">
      <alignment horizontal="center"/>
      <protection/>
    </xf>
    <xf numFmtId="38" fontId="0" fillId="0" borderId="0" xfId="0" applyNumberFormat="1" applyAlignment="1">
      <alignment/>
    </xf>
    <xf numFmtId="0" fontId="0" fillId="0" borderId="39" xfId="78" applyFont="1" applyBorder="1" applyAlignment="1">
      <alignment horizontal="center"/>
      <protection/>
    </xf>
    <xf numFmtId="0" fontId="0" fillId="0" borderId="30" xfId="79" applyFont="1" applyBorder="1" applyAlignment="1">
      <alignment horizontal="left"/>
      <protection/>
    </xf>
    <xf numFmtId="0" fontId="0" fillId="0" borderId="34" xfId="78" applyFont="1" applyFill="1" applyBorder="1" applyAlignment="1">
      <alignment horizontal="center"/>
      <protection/>
    </xf>
    <xf numFmtId="0" fontId="0" fillId="0" borderId="34" xfId="79" applyFont="1" applyFill="1" applyBorder="1" applyAlignment="1">
      <alignment horizontal="left"/>
      <protection/>
    </xf>
    <xf numFmtId="0" fontId="0" fillId="0" borderId="30" xfId="0" applyFont="1" applyBorder="1" applyAlignment="1">
      <alignment/>
    </xf>
    <xf numFmtId="0" fontId="0" fillId="0" borderId="34" xfId="78" applyFill="1" applyBorder="1" applyAlignment="1">
      <alignment horizontal="center"/>
      <protection/>
    </xf>
    <xf numFmtId="0" fontId="0" fillId="0" borderId="31" xfId="78" applyFill="1" applyBorder="1" applyAlignment="1">
      <alignment horizontal="center"/>
      <protection/>
    </xf>
    <xf numFmtId="0" fontId="0" fillId="0" borderId="31" xfId="78" applyFont="1" applyFill="1" applyBorder="1" applyAlignment="1">
      <alignment horizontal="center"/>
      <protection/>
    </xf>
    <xf numFmtId="0" fontId="0" fillId="0" borderId="30" xfId="78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79" applyFont="1" applyBorder="1" applyAlignment="1">
      <alignment horizontal="left"/>
      <protection/>
    </xf>
    <xf numFmtId="0" fontId="19" fillId="0" borderId="30" xfId="78" applyFont="1" applyBorder="1" applyAlignment="1">
      <alignment horizontal="center" wrapText="1"/>
      <protection/>
    </xf>
    <xf numFmtId="0" fontId="19" fillId="0" borderId="32" xfId="78" applyFont="1" applyBorder="1" applyAlignment="1">
      <alignment horizontal="center" wrapText="1"/>
      <protection/>
    </xf>
    <xf numFmtId="0" fontId="0" fillId="0" borderId="31" xfId="78" applyFont="1" applyBorder="1" applyAlignment="1">
      <alignment horizontal="center"/>
      <protection/>
    </xf>
    <xf numFmtId="0" fontId="0" fillId="0" borderId="30" xfId="78" applyFont="1" applyBorder="1" applyAlignment="1">
      <alignment horizontal="center"/>
      <protection/>
    </xf>
    <xf numFmtId="0" fontId="0" fillId="0" borderId="18" xfId="78" applyFill="1" applyBorder="1" applyAlignment="1">
      <alignment horizontal="center"/>
      <protection/>
    </xf>
    <xf numFmtId="0" fontId="0" fillId="0" borderId="18" xfId="78" applyFont="1" applyFill="1" applyBorder="1" applyAlignment="1">
      <alignment horizontal="center"/>
      <protection/>
    </xf>
    <xf numFmtId="0" fontId="0" fillId="0" borderId="23" xfId="78" applyFill="1" applyBorder="1" applyAlignment="1">
      <alignment horizontal="center"/>
      <protection/>
    </xf>
    <xf numFmtId="0" fontId="0" fillId="0" borderId="15" xfId="78" applyFill="1" applyBorder="1" applyAlignment="1">
      <alignment horizontal="center"/>
      <protection/>
    </xf>
    <xf numFmtId="0" fontId="0" fillId="0" borderId="18" xfId="78" applyFont="1" applyFill="1" applyBorder="1" applyAlignment="1">
      <alignment horizontal="center"/>
      <protection/>
    </xf>
    <xf numFmtId="0" fontId="0" fillId="0" borderId="23" xfId="78" applyFont="1" applyFill="1" applyBorder="1" applyAlignment="1">
      <alignment horizontal="center"/>
      <protection/>
    </xf>
    <xf numFmtId="0" fontId="0" fillId="0" borderId="34" xfId="0" applyFont="1" applyBorder="1" applyAlignment="1">
      <alignment/>
    </xf>
    <xf numFmtId="0" fontId="0" fillId="0" borderId="42" xfId="79" applyFont="1" applyFill="1" applyBorder="1" applyAlignment="1">
      <alignment horizontal="left"/>
      <protection/>
    </xf>
    <xf numFmtId="0" fontId="22" fillId="0" borderId="0" xfId="78" applyFont="1" applyAlignment="1">
      <alignment horizontal="center"/>
      <protection/>
    </xf>
    <xf numFmtId="0" fontId="21" fillId="0" borderId="0" xfId="78" applyFont="1" applyAlignment="1">
      <alignment horizontal="center"/>
      <protection/>
    </xf>
    <xf numFmtId="0" fontId="24" fillId="0" borderId="13" xfId="78" applyFont="1" applyBorder="1" applyAlignment="1">
      <alignment horizontal="center"/>
      <protection/>
    </xf>
    <xf numFmtId="0" fontId="24" fillId="0" borderId="14" xfId="78" applyFont="1" applyBorder="1" applyAlignment="1">
      <alignment horizontal="center"/>
      <protection/>
    </xf>
    <xf numFmtId="0" fontId="24" fillId="0" borderId="13" xfId="78" applyFont="1" applyBorder="1" applyAlignment="1">
      <alignment horizontal="center"/>
      <protection/>
    </xf>
    <xf numFmtId="0" fontId="24" fillId="0" borderId="14" xfId="78" applyFont="1" applyBorder="1" applyAlignment="1">
      <alignment horizontal="center"/>
      <protection/>
    </xf>
    <xf numFmtId="0" fontId="36" fillId="0" borderId="0" xfId="77" applyFont="1" applyFill="1" applyAlignment="1" applyProtection="1">
      <alignment horizontal="center"/>
      <protection hidden="1"/>
    </xf>
    <xf numFmtId="0" fontId="43" fillId="0" borderId="0" xfId="77">
      <alignment/>
      <protection/>
    </xf>
    <xf numFmtId="0" fontId="36" fillId="0" borderId="10" xfId="77" applyFont="1" applyFill="1" applyBorder="1" applyAlignment="1" applyProtection="1">
      <alignment horizontal="center"/>
      <protection hidden="1"/>
    </xf>
    <xf numFmtId="0" fontId="37" fillId="0" borderId="11" xfId="77" applyFont="1" applyFill="1" applyBorder="1" applyAlignment="1" applyProtection="1" quotePrefix="1">
      <alignment horizontal="center" vertical="center" wrapText="1"/>
      <protection hidden="1"/>
    </xf>
    <xf numFmtId="0" fontId="37" fillId="0" borderId="14" xfId="77" applyFont="1" applyFill="1" applyBorder="1" applyAlignment="1" applyProtection="1" quotePrefix="1">
      <alignment horizontal="center" vertical="center" wrapText="1"/>
      <protection hidden="1"/>
    </xf>
    <xf numFmtId="0" fontId="22" fillId="0" borderId="27" xfId="77" applyFont="1" applyFill="1" applyBorder="1" applyAlignment="1" applyProtection="1" quotePrefix="1">
      <alignment horizontal="center" textRotation="90"/>
      <protection hidden="1"/>
    </xf>
    <xf numFmtId="0" fontId="19" fillId="0" borderId="27" xfId="77" applyFont="1" applyFill="1" applyBorder="1" applyAlignment="1" applyProtection="1">
      <alignment horizontal="center" vertical="center" textRotation="90"/>
      <protection hidden="1"/>
    </xf>
    <xf numFmtId="0" fontId="19" fillId="39" borderId="27" xfId="77" applyFont="1" applyFill="1" applyBorder="1" applyAlignment="1" applyProtection="1">
      <alignment horizontal="center"/>
      <protection hidden="1"/>
    </xf>
    <xf numFmtId="0" fontId="38" fillId="39" borderId="27" xfId="77" applyFont="1" applyFill="1" applyBorder="1" applyAlignment="1" applyProtection="1">
      <alignment horizontal="right" vertical="center"/>
      <protection hidden="1"/>
    </xf>
    <xf numFmtId="0" fontId="38" fillId="39" borderId="27" xfId="77" applyFont="1" applyFill="1" applyBorder="1" applyAlignment="1" applyProtection="1">
      <alignment horizontal="center"/>
      <protection hidden="1"/>
    </xf>
    <xf numFmtId="0" fontId="19" fillId="40" borderId="11" xfId="77" applyFont="1" applyFill="1" applyBorder="1" applyAlignment="1" applyProtection="1">
      <alignment horizontal="center" textRotation="90"/>
      <protection hidden="1"/>
    </xf>
    <xf numFmtId="0" fontId="19" fillId="40" borderId="13" xfId="77" applyFont="1" applyFill="1" applyBorder="1" applyAlignment="1" applyProtection="1">
      <alignment horizontal="center" textRotation="90"/>
      <protection hidden="1"/>
    </xf>
    <xf numFmtId="0" fontId="19" fillId="40" borderId="14" xfId="77" applyFont="1" applyFill="1" applyBorder="1" applyAlignment="1" applyProtection="1">
      <alignment horizontal="center" textRotation="90"/>
      <protection hidden="1"/>
    </xf>
    <xf numFmtId="0" fontId="25" fillId="0" borderId="27" xfId="77" applyFont="1" applyFill="1" applyBorder="1" applyAlignment="1" applyProtection="1">
      <alignment horizontal="center" vertical="center"/>
      <protection hidden="1"/>
    </xf>
    <xf numFmtId="0" fontId="25" fillId="0" borderId="27" xfId="77" applyFont="1" applyFill="1" applyBorder="1" applyAlignment="1" applyProtection="1">
      <alignment horizontal="left" vertical="center"/>
      <protection hidden="1"/>
    </xf>
    <xf numFmtId="169" fontId="25" fillId="0" borderId="27" xfId="77" applyNumberFormat="1" applyFont="1" applyFill="1" applyBorder="1" applyAlignment="1" applyProtection="1">
      <alignment horizontal="center" vertical="center"/>
      <protection hidden="1"/>
    </xf>
    <xf numFmtId="2" fontId="25" fillId="0" borderId="27" xfId="77" applyNumberFormat="1" applyFont="1" applyFill="1" applyBorder="1" applyAlignment="1" applyProtection="1">
      <alignment horizontal="center" vertical="center"/>
      <protection hidden="1"/>
    </xf>
    <xf numFmtId="0" fontId="38" fillId="0" borderId="11" xfId="77" applyFont="1" applyFill="1" applyBorder="1" applyAlignment="1" applyProtection="1">
      <alignment horizontal="center"/>
      <protection hidden="1"/>
    </xf>
    <xf numFmtId="0" fontId="38" fillId="0" borderId="13" xfId="77" applyFont="1" applyFill="1" applyBorder="1" applyAlignment="1" applyProtection="1">
      <alignment horizontal="center"/>
      <protection hidden="1"/>
    </xf>
    <xf numFmtId="169" fontId="38" fillId="0" borderId="46" xfId="77" applyNumberFormat="1" applyFont="1" applyFill="1" applyBorder="1" applyAlignment="1" applyProtection="1">
      <alignment horizontal="center"/>
      <protection hidden="1"/>
    </xf>
    <xf numFmtId="169" fontId="38" fillId="0" borderId="47" xfId="77" applyNumberFormat="1" applyFont="1" applyFill="1" applyBorder="1" applyAlignment="1" applyProtection="1">
      <alignment horizontal="center"/>
      <protection hidden="1"/>
    </xf>
    <xf numFmtId="2" fontId="25" fillId="0" borderId="47" xfId="77" applyNumberFormat="1" applyFont="1" applyFill="1" applyBorder="1" applyAlignment="1" applyProtection="1">
      <alignment horizontal="center"/>
      <protection hidden="1"/>
    </xf>
    <xf numFmtId="169" fontId="25" fillId="0" borderId="46" xfId="77" applyNumberFormat="1" applyFont="1" applyFill="1" applyBorder="1" applyAlignment="1" applyProtection="1">
      <alignment horizontal="center"/>
      <protection hidden="1"/>
    </xf>
    <xf numFmtId="170" fontId="25" fillId="0" borderId="46" xfId="77" applyNumberFormat="1" applyFont="1" applyFill="1" applyBorder="1" applyAlignment="1" applyProtection="1">
      <alignment horizontal="center"/>
      <protection hidden="1"/>
    </xf>
    <xf numFmtId="169" fontId="38" fillId="0" borderId="46" xfId="77" applyNumberFormat="1" applyFont="1" applyFill="1" applyBorder="1" applyAlignment="1" applyProtection="1" quotePrefix="1">
      <alignment horizontal="center"/>
      <protection hidden="1"/>
    </xf>
    <xf numFmtId="169" fontId="0" fillId="0" borderId="0" xfId="77" applyNumberFormat="1" applyFont="1" applyFill="1" applyAlignment="1" applyProtection="1">
      <alignment horizontal="center"/>
      <protection hidden="1"/>
    </xf>
    <xf numFmtId="0" fontId="0" fillId="0" borderId="0" xfId="77" applyFont="1" applyFill="1" applyAlignment="1" applyProtection="1">
      <alignment horizontal="center"/>
      <protection hidden="1"/>
    </xf>
    <xf numFmtId="0" fontId="19" fillId="0" borderId="11" xfId="77" applyFont="1" applyFill="1" applyBorder="1" applyAlignment="1" applyProtection="1">
      <alignment horizontal="center" vertical="center"/>
      <protection hidden="1"/>
    </xf>
    <xf numFmtId="0" fontId="19" fillId="0" borderId="14" xfId="77" applyFont="1" applyFill="1" applyBorder="1" applyAlignment="1" applyProtection="1">
      <alignment horizontal="center" vertical="center"/>
      <protection hidden="1"/>
    </xf>
    <xf numFmtId="169" fontId="38" fillId="0" borderId="27" xfId="77" applyNumberFormat="1" applyFont="1" applyFill="1" applyBorder="1" applyAlignment="1" applyProtection="1" quotePrefix="1">
      <alignment horizontal="center"/>
      <protection hidden="1"/>
    </xf>
    <xf numFmtId="0" fontId="0" fillId="0" borderId="27" xfId="77" applyFont="1" applyFill="1" applyBorder="1" applyProtection="1">
      <alignment/>
      <protection hidden="1"/>
    </xf>
    <xf numFmtId="0" fontId="0" fillId="0" borderId="38" xfId="77" applyFont="1" applyFill="1" applyBorder="1" applyAlignment="1" applyProtection="1">
      <alignment horizontal="left" vertical="center"/>
      <protection hidden="1" locked="0"/>
    </xf>
    <xf numFmtId="0" fontId="0" fillId="0" borderId="0" xfId="77" applyFont="1" applyFill="1" applyAlignment="1" applyProtection="1">
      <alignment horizontal="left" vertical="center"/>
      <protection hidden="1" locked="0"/>
    </xf>
    <xf numFmtId="0" fontId="36" fillId="0" borderId="0" xfId="77" applyFont="1" applyFill="1" applyAlignment="1" applyProtection="1">
      <alignment horizontal="centerContinuous"/>
      <protection hidden="1"/>
    </xf>
    <xf numFmtId="0" fontId="39" fillId="0" borderId="0" xfId="77" applyFont="1" applyFill="1" applyAlignment="1" applyProtection="1">
      <alignment horizontal="centerContinuous"/>
      <protection hidden="1"/>
    </xf>
    <xf numFmtId="0" fontId="40" fillId="0" borderId="0" xfId="77" applyFont="1" applyFill="1" applyAlignment="1" applyProtection="1">
      <alignment horizontal="centerContinuous"/>
      <protection hidden="1"/>
    </xf>
  </cellXfs>
  <cellStyles count="7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Normal 2" xfId="73"/>
    <cellStyle name="Normal 2 2" xfId="74"/>
    <cellStyle name="Normal 2 3" xfId="75"/>
    <cellStyle name="Normal 3" xfId="76"/>
    <cellStyle name="Normal 4" xfId="77"/>
    <cellStyle name="Normal_CLASEQreg3" xfId="78"/>
    <cellStyle name="Normal_FAXEVR" xfId="79"/>
    <cellStyle name="Percent" xfId="80"/>
    <cellStyle name="Satisfaisant" xfId="81"/>
    <cellStyle name="Sortie" xfId="82"/>
    <cellStyle name="Texte explicatif" xfId="83"/>
    <cellStyle name="Titre" xfId="84"/>
    <cellStyle name="Titre de la feuille" xfId="85"/>
    <cellStyle name="Titre 1" xfId="86"/>
    <cellStyle name="Titre 2" xfId="87"/>
    <cellStyle name="Titre 3" xfId="88"/>
    <cellStyle name="Titre 4" xfId="89"/>
    <cellStyle name="Total" xfId="90"/>
    <cellStyle name="Vérification" xfId="91"/>
  </cellStyles>
  <dxfs count="7"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104775</xdr:rowOff>
    </xdr:from>
    <xdr:to>
      <xdr:col>1</xdr:col>
      <xdr:colOff>990600</xdr:colOff>
      <xdr:row>6</xdr:row>
      <xdr:rowOff>9525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mes\Gestion%20CHPT%20CLUB%20HOMMES%20REG%20%201%20C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Base"/>
      <sheetName val="Accueil"/>
      <sheetName val="Egalité"/>
      <sheetName val="Administratif"/>
      <sheetName val="compétition"/>
      <sheetName val="scores"/>
      <sheetName val="Feuille de controle"/>
      <sheetName val="Saisie"/>
      <sheetName val="Prépa"/>
      <sheetName val="Classement"/>
      <sheetName val="1ère Journée"/>
      <sheetName val="2ème Journée"/>
      <sheetName val="3ème Journée"/>
      <sheetName val="4ème journée"/>
    </sheetNames>
    <sheetDataSet>
      <sheetData sheetId="4">
        <row r="2">
          <cell r="A2" t="str">
            <v>CHAMPIONNAT DES CLUBS HOMMES 2015</v>
          </cell>
        </row>
        <row r="3">
          <cell r="E3" t="str">
            <v> - </v>
          </cell>
        </row>
        <row r="5">
          <cell r="A5" t="str">
            <v>REGIONALE 1</v>
          </cell>
          <cell r="B5" t="str">
            <v>3ème Journée</v>
          </cell>
          <cell r="C5" t="str">
            <v>20/09/2015</v>
          </cell>
          <cell r="D5" t="str">
            <v>St Marcel</v>
          </cell>
          <cell r="J5" t="str">
            <v>TRIANGLE D'OR LE HAVRE 1</v>
          </cell>
          <cell r="K5">
            <v>1</v>
          </cell>
          <cell r="L5">
            <v>1</v>
          </cell>
          <cell r="M5">
            <v>7</v>
          </cell>
          <cell r="N5">
            <v>3</v>
          </cell>
          <cell r="O5">
            <v>5</v>
          </cell>
          <cell r="P5">
            <v>2</v>
          </cell>
          <cell r="Q5">
            <v>6</v>
          </cell>
          <cell r="R5">
            <v>4</v>
          </cell>
          <cell r="X5">
            <v>3</v>
          </cell>
          <cell r="Y5">
            <v>3</v>
          </cell>
          <cell r="Z5">
            <v>8</v>
          </cell>
          <cell r="AA5">
            <v>6</v>
          </cell>
          <cell r="AB5">
            <v>1</v>
          </cell>
          <cell r="AC5">
            <v>5</v>
          </cell>
          <cell r="AD5">
            <v>2</v>
          </cell>
          <cell r="AE5">
            <v>7</v>
          </cell>
          <cell r="AK5">
            <v>5</v>
          </cell>
          <cell r="AL5">
            <v>11</v>
          </cell>
          <cell r="AM5">
            <v>9</v>
          </cell>
          <cell r="AN5">
            <v>7</v>
          </cell>
          <cell r="AO5">
            <v>12</v>
          </cell>
          <cell r="AP5">
            <v>13</v>
          </cell>
          <cell r="AQ5">
            <v>10</v>
          </cell>
          <cell r="AR5">
            <v>14</v>
          </cell>
          <cell r="AU5">
            <v>6</v>
          </cell>
          <cell r="AV5">
            <v>6</v>
          </cell>
          <cell r="CT5" t="str">
            <v>Equipes</v>
          </cell>
          <cell r="CU5" t="str">
            <v>Match 1</v>
          </cell>
          <cell r="CV5" t="str">
            <v>Match 2</v>
          </cell>
          <cell r="CW5" t="str">
            <v>Match 3</v>
          </cell>
          <cell r="CX5" t="str">
            <v>Match 4</v>
          </cell>
          <cell r="CY5" t="str">
            <v>Match 5</v>
          </cell>
          <cell r="CZ5" t="str">
            <v>Match 6</v>
          </cell>
          <cell r="DA5" t="str">
            <v>Match 7</v>
          </cell>
          <cell r="DB5" t="str">
            <v>Match 8</v>
          </cell>
          <cell r="DC5" t="str">
            <v>Match 9</v>
          </cell>
          <cell r="DD5" t="str">
            <v>Match 10</v>
          </cell>
          <cell r="DE5" t="str">
            <v>Match 11</v>
          </cell>
          <cell r="DF5" t="str">
            <v>Match 12</v>
          </cell>
          <cell r="DG5" t="str">
            <v>Match 13</v>
          </cell>
          <cell r="DH5" t="str">
            <v>Match 14</v>
          </cell>
          <cell r="DI5" t="str">
            <v>Match 15</v>
          </cell>
          <cell r="DJ5" t="str">
            <v>Match 16</v>
          </cell>
          <cell r="DK5" t="str">
            <v>Match 17</v>
          </cell>
          <cell r="DL5" t="str">
            <v>Match 18</v>
          </cell>
          <cell r="DM5" t="str">
            <v>Match 19</v>
          </cell>
          <cell r="DN5" t="str">
            <v>Match 20</v>
          </cell>
          <cell r="DO5" t="str">
            <v>Match 21</v>
          </cell>
        </row>
        <row r="6">
          <cell r="J6" t="str">
            <v>TRIANGLE D'OR LE HAVRE 2</v>
          </cell>
          <cell r="K6">
            <v>2</v>
          </cell>
          <cell r="L6">
            <v>2</v>
          </cell>
          <cell r="M6">
            <v>5</v>
          </cell>
          <cell r="N6">
            <v>7</v>
          </cell>
          <cell r="O6">
            <v>4</v>
          </cell>
          <cell r="P6">
            <v>8</v>
          </cell>
          <cell r="Q6">
            <v>1</v>
          </cell>
          <cell r="R6">
            <v>6</v>
          </cell>
          <cell r="X6">
            <v>4</v>
          </cell>
          <cell r="Y6">
            <v>4</v>
          </cell>
          <cell r="Z6">
            <v>6</v>
          </cell>
          <cell r="AA6">
            <v>2</v>
          </cell>
          <cell r="AB6">
            <v>8</v>
          </cell>
          <cell r="AC6">
            <v>3</v>
          </cell>
          <cell r="AD6">
            <v>5</v>
          </cell>
          <cell r="AE6">
            <v>1</v>
          </cell>
          <cell r="AK6">
            <v>6</v>
          </cell>
          <cell r="AL6">
            <v>12</v>
          </cell>
          <cell r="AM6">
            <v>7</v>
          </cell>
          <cell r="AN6">
            <v>14</v>
          </cell>
          <cell r="AO6">
            <v>8</v>
          </cell>
          <cell r="AP6">
            <v>10</v>
          </cell>
          <cell r="AQ6">
            <v>13</v>
          </cell>
          <cell r="AR6">
            <v>9</v>
          </cell>
          <cell r="AU6">
            <v>6</v>
          </cell>
          <cell r="AV6">
            <v>6</v>
          </cell>
          <cell r="CT6" t="str">
            <v>TRIANGLE D'OR LE HAVRE 1</v>
          </cell>
          <cell r="CU6">
            <v>895</v>
          </cell>
          <cell r="CV6">
            <v>866</v>
          </cell>
          <cell r="CW6">
            <v>862</v>
          </cell>
          <cell r="CX6">
            <v>864</v>
          </cell>
          <cell r="CY6">
            <v>799</v>
          </cell>
          <cell r="CZ6">
            <v>872</v>
          </cell>
          <cell r="DA6">
            <v>788</v>
          </cell>
          <cell r="DB6">
            <v>859</v>
          </cell>
          <cell r="DC6">
            <v>921</v>
          </cell>
          <cell r="DD6">
            <v>964</v>
          </cell>
          <cell r="DE6">
            <v>807</v>
          </cell>
          <cell r="DF6">
            <v>908</v>
          </cell>
          <cell r="DG6">
            <v>1001</v>
          </cell>
          <cell r="DH6">
            <v>981</v>
          </cell>
          <cell r="DI6">
            <v>821</v>
          </cell>
          <cell r="DJ6">
            <v>844</v>
          </cell>
          <cell r="DK6">
            <v>898</v>
          </cell>
          <cell r="DL6">
            <v>804</v>
          </cell>
          <cell r="DM6">
            <v>805</v>
          </cell>
          <cell r="DN6">
            <v>922</v>
          </cell>
          <cell r="DO6">
            <v>873</v>
          </cell>
        </row>
        <row r="7">
          <cell r="J7" t="str">
            <v>BELVÉDÈRE DIEPPE B.C.</v>
          </cell>
          <cell r="K7">
            <v>3</v>
          </cell>
          <cell r="L7">
            <v>3</v>
          </cell>
          <cell r="M7">
            <v>8</v>
          </cell>
          <cell r="N7">
            <v>6</v>
          </cell>
          <cell r="O7">
            <v>1</v>
          </cell>
          <cell r="P7">
            <v>5</v>
          </cell>
          <cell r="Q7">
            <v>2</v>
          </cell>
          <cell r="R7">
            <v>7</v>
          </cell>
          <cell r="X7">
            <v>1</v>
          </cell>
          <cell r="Y7">
            <v>1</v>
          </cell>
          <cell r="Z7">
            <v>7</v>
          </cell>
          <cell r="AA7">
            <v>3</v>
          </cell>
          <cell r="AB7">
            <v>5</v>
          </cell>
          <cell r="AC7">
            <v>2</v>
          </cell>
          <cell r="AD7">
            <v>6</v>
          </cell>
          <cell r="AE7">
            <v>4</v>
          </cell>
          <cell r="AK7">
            <v>2</v>
          </cell>
          <cell r="AL7">
            <v>8</v>
          </cell>
          <cell r="AM7">
            <v>11</v>
          </cell>
          <cell r="AN7">
            <v>13</v>
          </cell>
          <cell r="AO7">
            <v>10</v>
          </cell>
          <cell r="AP7">
            <v>14</v>
          </cell>
          <cell r="AQ7">
            <v>7</v>
          </cell>
          <cell r="AR7">
            <v>12</v>
          </cell>
          <cell r="AU7">
            <v>6</v>
          </cell>
          <cell r="AV7">
            <v>6</v>
          </cell>
          <cell r="CT7" t="str">
            <v>TRIANGLE D'OR LE HAVRE 2</v>
          </cell>
          <cell r="CU7">
            <v>765</v>
          </cell>
          <cell r="CV7">
            <v>754</v>
          </cell>
          <cell r="CW7">
            <v>819</v>
          </cell>
          <cell r="CX7">
            <v>812</v>
          </cell>
          <cell r="CY7">
            <v>800</v>
          </cell>
          <cell r="CZ7">
            <v>832</v>
          </cell>
          <cell r="DA7">
            <v>772</v>
          </cell>
          <cell r="DB7">
            <v>818</v>
          </cell>
          <cell r="DC7">
            <v>727</v>
          </cell>
          <cell r="DD7">
            <v>853</v>
          </cell>
          <cell r="DE7">
            <v>834</v>
          </cell>
          <cell r="DF7">
            <v>777</v>
          </cell>
          <cell r="DG7">
            <v>836</v>
          </cell>
          <cell r="DH7">
            <v>848</v>
          </cell>
          <cell r="DI7">
            <v>781</v>
          </cell>
          <cell r="DJ7">
            <v>844</v>
          </cell>
          <cell r="DK7">
            <v>739</v>
          </cell>
          <cell r="DL7">
            <v>682</v>
          </cell>
          <cell r="DM7">
            <v>820</v>
          </cell>
          <cell r="DN7">
            <v>813</v>
          </cell>
          <cell r="DO7">
            <v>849</v>
          </cell>
        </row>
        <row r="8">
          <cell r="J8" t="str">
            <v>C.O.R. SANDOUVILLE</v>
          </cell>
          <cell r="K8">
            <v>4</v>
          </cell>
          <cell r="L8">
            <v>4</v>
          </cell>
          <cell r="M8">
            <v>6</v>
          </cell>
          <cell r="N8">
            <v>2</v>
          </cell>
          <cell r="O8">
            <v>8</v>
          </cell>
          <cell r="P8">
            <v>3</v>
          </cell>
          <cell r="Q8">
            <v>5</v>
          </cell>
          <cell r="R8">
            <v>1</v>
          </cell>
          <cell r="X8">
            <v>5</v>
          </cell>
          <cell r="Y8">
            <v>5</v>
          </cell>
          <cell r="Z8">
            <v>3</v>
          </cell>
          <cell r="AA8">
            <v>1</v>
          </cell>
          <cell r="AB8">
            <v>6</v>
          </cell>
          <cell r="AC8">
            <v>7</v>
          </cell>
          <cell r="AD8">
            <v>4</v>
          </cell>
          <cell r="AE8">
            <v>8</v>
          </cell>
          <cell r="AK8">
            <v>3</v>
          </cell>
          <cell r="AL8">
            <v>9</v>
          </cell>
          <cell r="AM8">
            <v>14</v>
          </cell>
          <cell r="AN8">
            <v>12</v>
          </cell>
          <cell r="AO8">
            <v>7</v>
          </cell>
          <cell r="AP8">
            <v>11</v>
          </cell>
          <cell r="AQ8">
            <v>8</v>
          </cell>
          <cell r="AR8">
            <v>13</v>
          </cell>
          <cell r="AU8">
            <v>6</v>
          </cell>
          <cell r="AV8">
            <v>6</v>
          </cell>
          <cell r="CT8" t="str">
            <v>BELVÉDÈRE DIEPPE B.C.</v>
          </cell>
          <cell r="CU8">
            <v>840</v>
          </cell>
          <cell r="CV8">
            <v>896</v>
          </cell>
          <cell r="CW8">
            <v>844</v>
          </cell>
          <cell r="CX8">
            <v>752</v>
          </cell>
          <cell r="CY8">
            <v>944</v>
          </cell>
          <cell r="CZ8">
            <v>873</v>
          </cell>
          <cell r="DA8">
            <v>794</v>
          </cell>
          <cell r="DB8">
            <v>859</v>
          </cell>
          <cell r="DC8">
            <v>859</v>
          </cell>
          <cell r="DD8">
            <v>831</v>
          </cell>
          <cell r="DE8">
            <v>760</v>
          </cell>
          <cell r="DF8">
            <v>800</v>
          </cell>
          <cell r="DG8">
            <v>774</v>
          </cell>
          <cell r="DH8">
            <v>794</v>
          </cell>
          <cell r="DI8">
            <v>798</v>
          </cell>
          <cell r="DJ8">
            <v>759</v>
          </cell>
          <cell r="DK8">
            <v>892</v>
          </cell>
          <cell r="DL8">
            <v>876</v>
          </cell>
          <cell r="DM8">
            <v>786</v>
          </cell>
          <cell r="DN8">
            <v>974</v>
          </cell>
          <cell r="DO8">
            <v>871</v>
          </cell>
        </row>
        <row r="9">
          <cell r="J9" t="str">
            <v>DRAKKAR BOWL</v>
          </cell>
          <cell r="K9">
            <v>5</v>
          </cell>
          <cell r="L9">
            <v>5</v>
          </cell>
          <cell r="M9">
            <v>3</v>
          </cell>
          <cell r="N9">
            <v>1</v>
          </cell>
          <cell r="O9">
            <v>6</v>
          </cell>
          <cell r="P9">
            <v>7</v>
          </cell>
          <cell r="Q9">
            <v>4</v>
          </cell>
          <cell r="R9">
            <v>8</v>
          </cell>
          <cell r="X9">
            <v>2</v>
          </cell>
          <cell r="Y9">
            <v>2</v>
          </cell>
          <cell r="Z9">
            <v>5</v>
          </cell>
          <cell r="AA9">
            <v>7</v>
          </cell>
          <cell r="AB9">
            <v>4</v>
          </cell>
          <cell r="AC9">
            <v>8</v>
          </cell>
          <cell r="AD9">
            <v>1</v>
          </cell>
          <cell r="AE9">
            <v>6</v>
          </cell>
          <cell r="AK9">
            <v>7</v>
          </cell>
          <cell r="AL9">
            <v>13</v>
          </cell>
          <cell r="AM9">
            <v>10</v>
          </cell>
          <cell r="AN9">
            <v>11</v>
          </cell>
          <cell r="AO9">
            <v>9</v>
          </cell>
          <cell r="AP9">
            <v>7</v>
          </cell>
          <cell r="AQ9">
            <v>14</v>
          </cell>
          <cell r="AR9">
            <v>8</v>
          </cell>
          <cell r="AU9">
            <v>6</v>
          </cell>
          <cell r="AV9">
            <v>6</v>
          </cell>
          <cell r="CT9" t="str">
            <v>C.O.R. SANDOUVILLE</v>
          </cell>
          <cell r="CU9">
            <v>885</v>
          </cell>
          <cell r="CV9">
            <v>869</v>
          </cell>
          <cell r="CW9">
            <v>806</v>
          </cell>
          <cell r="CX9">
            <v>937</v>
          </cell>
          <cell r="CY9">
            <v>850</v>
          </cell>
          <cell r="CZ9">
            <v>870</v>
          </cell>
          <cell r="DA9">
            <v>833</v>
          </cell>
          <cell r="DB9">
            <v>805</v>
          </cell>
          <cell r="DC9">
            <v>837</v>
          </cell>
          <cell r="DD9">
            <v>923</v>
          </cell>
          <cell r="DE9">
            <v>798</v>
          </cell>
          <cell r="DF9">
            <v>868</v>
          </cell>
          <cell r="DG9">
            <v>983</v>
          </cell>
          <cell r="DH9">
            <v>875</v>
          </cell>
          <cell r="DI9">
            <v>859</v>
          </cell>
          <cell r="DJ9">
            <v>863</v>
          </cell>
          <cell r="DK9">
            <v>840</v>
          </cell>
          <cell r="DL9">
            <v>811</v>
          </cell>
          <cell r="DM9">
            <v>936</v>
          </cell>
          <cell r="DN9">
            <v>954</v>
          </cell>
          <cell r="DO9">
            <v>965</v>
          </cell>
        </row>
        <row r="10">
          <cell r="J10" t="str">
            <v>B.C.R.D. ROUEN 1</v>
          </cell>
          <cell r="K10">
            <v>6</v>
          </cell>
          <cell r="L10">
            <v>6</v>
          </cell>
          <cell r="M10">
            <v>1</v>
          </cell>
          <cell r="N10">
            <v>8</v>
          </cell>
          <cell r="O10">
            <v>2</v>
          </cell>
          <cell r="P10">
            <v>4</v>
          </cell>
          <cell r="Q10">
            <v>7</v>
          </cell>
          <cell r="R10">
            <v>3</v>
          </cell>
          <cell r="X10">
            <v>7</v>
          </cell>
          <cell r="Y10">
            <v>7</v>
          </cell>
          <cell r="Z10">
            <v>4</v>
          </cell>
          <cell r="AA10">
            <v>5</v>
          </cell>
          <cell r="AB10">
            <v>3</v>
          </cell>
          <cell r="AC10">
            <v>1</v>
          </cell>
          <cell r="AD10">
            <v>8</v>
          </cell>
          <cell r="AE10">
            <v>2</v>
          </cell>
          <cell r="AK10">
            <v>8</v>
          </cell>
          <cell r="AL10">
            <v>14</v>
          </cell>
          <cell r="AM10">
            <v>8</v>
          </cell>
          <cell r="AN10">
            <v>10</v>
          </cell>
          <cell r="AO10">
            <v>13</v>
          </cell>
          <cell r="AP10">
            <v>12</v>
          </cell>
          <cell r="AQ10">
            <v>9</v>
          </cell>
          <cell r="AR10">
            <v>11</v>
          </cell>
          <cell r="AU10">
            <v>6</v>
          </cell>
          <cell r="AV10">
            <v>6</v>
          </cell>
          <cell r="CT10" t="str">
            <v>DRAKKAR BOWL</v>
          </cell>
          <cell r="CU10">
            <v>755</v>
          </cell>
          <cell r="CV10">
            <v>781</v>
          </cell>
          <cell r="CW10">
            <v>753</v>
          </cell>
          <cell r="CX10">
            <v>724</v>
          </cell>
          <cell r="CY10">
            <v>703</v>
          </cell>
          <cell r="CZ10">
            <v>700</v>
          </cell>
          <cell r="DA10">
            <v>730</v>
          </cell>
          <cell r="DB10">
            <v>814</v>
          </cell>
          <cell r="DC10">
            <v>911</v>
          </cell>
          <cell r="DD10">
            <v>818</v>
          </cell>
          <cell r="DE10">
            <v>837</v>
          </cell>
          <cell r="DF10">
            <v>906</v>
          </cell>
          <cell r="DG10">
            <v>869</v>
          </cell>
          <cell r="DH10">
            <v>856</v>
          </cell>
          <cell r="DI10">
            <v>880</v>
          </cell>
          <cell r="DJ10">
            <v>962</v>
          </cell>
          <cell r="DK10">
            <v>884</v>
          </cell>
          <cell r="DL10">
            <v>847</v>
          </cell>
          <cell r="DM10">
            <v>802</v>
          </cell>
          <cell r="DN10">
            <v>840</v>
          </cell>
          <cell r="DO10">
            <v>836</v>
          </cell>
        </row>
        <row r="11">
          <cell r="J11" t="str">
            <v>B.C. AÉRO EVREUX 1</v>
          </cell>
          <cell r="K11">
            <v>7</v>
          </cell>
          <cell r="L11">
            <v>7</v>
          </cell>
          <cell r="M11">
            <v>4</v>
          </cell>
          <cell r="N11">
            <v>5</v>
          </cell>
          <cell r="O11">
            <v>3</v>
          </cell>
          <cell r="P11">
            <v>1</v>
          </cell>
          <cell r="Q11">
            <v>8</v>
          </cell>
          <cell r="R11">
            <v>2</v>
          </cell>
          <cell r="X11">
            <v>8</v>
          </cell>
          <cell r="Y11">
            <v>8</v>
          </cell>
          <cell r="Z11">
            <v>2</v>
          </cell>
          <cell r="AA11">
            <v>4</v>
          </cell>
          <cell r="AB11">
            <v>7</v>
          </cell>
          <cell r="AC11">
            <v>6</v>
          </cell>
          <cell r="AD11">
            <v>3</v>
          </cell>
          <cell r="AE11">
            <v>5</v>
          </cell>
          <cell r="AK11">
            <v>1</v>
          </cell>
          <cell r="AL11">
            <v>7</v>
          </cell>
          <cell r="AM11">
            <v>13</v>
          </cell>
          <cell r="AN11">
            <v>9</v>
          </cell>
          <cell r="AO11">
            <v>11</v>
          </cell>
          <cell r="AP11">
            <v>8</v>
          </cell>
          <cell r="AQ11">
            <v>12</v>
          </cell>
          <cell r="AR11">
            <v>10</v>
          </cell>
          <cell r="AU11">
            <v>6</v>
          </cell>
          <cell r="AV11">
            <v>6</v>
          </cell>
          <cell r="CT11" t="str">
            <v>B.C.R.D. ROUEN 1</v>
          </cell>
          <cell r="CU11">
            <v>783</v>
          </cell>
          <cell r="CV11">
            <v>746</v>
          </cell>
          <cell r="CW11">
            <v>880</v>
          </cell>
          <cell r="CX11">
            <v>814</v>
          </cell>
          <cell r="CY11">
            <v>811</v>
          </cell>
          <cell r="CZ11">
            <v>888</v>
          </cell>
          <cell r="DA11">
            <v>838</v>
          </cell>
          <cell r="DB11">
            <v>827</v>
          </cell>
          <cell r="DC11">
            <v>777</v>
          </cell>
          <cell r="DD11">
            <v>868</v>
          </cell>
          <cell r="DE11">
            <v>844</v>
          </cell>
          <cell r="DF11">
            <v>816</v>
          </cell>
          <cell r="DG11">
            <v>756</v>
          </cell>
          <cell r="DH11">
            <v>920</v>
          </cell>
          <cell r="DI11">
            <v>842</v>
          </cell>
          <cell r="DJ11">
            <v>883</v>
          </cell>
          <cell r="DK11">
            <v>812</v>
          </cell>
          <cell r="DL11">
            <v>857</v>
          </cell>
          <cell r="DM11">
            <v>822</v>
          </cell>
          <cell r="DN11">
            <v>916</v>
          </cell>
          <cell r="DO11">
            <v>854</v>
          </cell>
        </row>
        <row r="12">
          <cell r="J12" t="str">
            <v>C.S. GRAVENCHON 1</v>
          </cell>
          <cell r="K12">
            <v>8</v>
          </cell>
          <cell r="L12">
            <v>8</v>
          </cell>
          <cell r="M12">
            <v>2</v>
          </cell>
          <cell r="N12">
            <v>4</v>
          </cell>
          <cell r="O12">
            <v>7</v>
          </cell>
          <cell r="P12">
            <v>6</v>
          </cell>
          <cell r="Q12">
            <v>3</v>
          </cell>
          <cell r="R12">
            <v>5</v>
          </cell>
          <cell r="X12">
            <v>6</v>
          </cell>
          <cell r="Y12">
            <v>6</v>
          </cell>
          <cell r="Z12">
            <v>1</v>
          </cell>
          <cell r="AA12">
            <v>8</v>
          </cell>
          <cell r="AB12">
            <v>2</v>
          </cell>
          <cell r="AC12">
            <v>4</v>
          </cell>
          <cell r="AD12">
            <v>7</v>
          </cell>
          <cell r="AE12">
            <v>3</v>
          </cell>
          <cell r="AK12">
            <v>4</v>
          </cell>
          <cell r="AL12">
            <v>10</v>
          </cell>
          <cell r="AM12">
            <v>12</v>
          </cell>
          <cell r="AN12">
            <v>8</v>
          </cell>
          <cell r="AO12">
            <v>14</v>
          </cell>
          <cell r="AP12">
            <v>9</v>
          </cell>
          <cell r="AQ12">
            <v>11</v>
          </cell>
          <cell r="AR12">
            <v>7</v>
          </cell>
          <cell r="AU12">
            <v>6</v>
          </cell>
          <cell r="AV12">
            <v>6</v>
          </cell>
          <cell r="CT12" t="str">
            <v>B.C. AÉRO EVREUX 1</v>
          </cell>
          <cell r="CU12">
            <v>865</v>
          </cell>
          <cell r="CV12">
            <v>817</v>
          </cell>
          <cell r="CW12">
            <v>806</v>
          </cell>
          <cell r="CX12">
            <v>809</v>
          </cell>
          <cell r="CY12">
            <v>763</v>
          </cell>
          <cell r="CZ12">
            <v>785</v>
          </cell>
          <cell r="DA12">
            <v>699</v>
          </cell>
          <cell r="DB12">
            <v>807</v>
          </cell>
          <cell r="DC12">
            <v>756</v>
          </cell>
          <cell r="DD12">
            <v>843</v>
          </cell>
          <cell r="DE12">
            <v>942</v>
          </cell>
          <cell r="DF12">
            <v>822</v>
          </cell>
          <cell r="DG12">
            <v>869</v>
          </cell>
          <cell r="DH12">
            <v>882</v>
          </cell>
          <cell r="DI12">
            <v>865</v>
          </cell>
          <cell r="DJ12">
            <v>847</v>
          </cell>
          <cell r="DK12">
            <v>910</v>
          </cell>
          <cell r="DL12">
            <v>855</v>
          </cell>
          <cell r="DM12">
            <v>794</v>
          </cell>
          <cell r="DN12">
            <v>851</v>
          </cell>
          <cell r="DO12">
            <v>827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6</v>
          </cell>
          <cell r="AV13">
            <v>6</v>
          </cell>
          <cell r="CT13" t="str">
            <v>C.S. GRAVENCHON 1</v>
          </cell>
          <cell r="CU13">
            <v>903</v>
          </cell>
          <cell r="CV13">
            <v>772</v>
          </cell>
          <cell r="CW13">
            <v>858</v>
          </cell>
          <cell r="CX13">
            <v>848</v>
          </cell>
          <cell r="CY13">
            <v>833</v>
          </cell>
          <cell r="CZ13">
            <v>852</v>
          </cell>
          <cell r="DA13">
            <v>877</v>
          </cell>
          <cell r="DB13">
            <v>810</v>
          </cell>
          <cell r="DC13">
            <v>861</v>
          </cell>
          <cell r="DD13">
            <v>894</v>
          </cell>
          <cell r="DE13">
            <v>857</v>
          </cell>
          <cell r="DF13">
            <v>870</v>
          </cell>
          <cell r="DG13">
            <v>816</v>
          </cell>
          <cell r="DH13">
            <v>955</v>
          </cell>
          <cell r="DI13">
            <v>961</v>
          </cell>
          <cell r="DJ13">
            <v>879</v>
          </cell>
          <cell r="DK13">
            <v>913</v>
          </cell>
          <cell r="DL13">
            <v>871</v>
          </cell>
          <cell r="DM13">
            <v>911</v>
          </cell>
          <cell r="DN13">
            <v>824</v>
          </cell>
          <cell r="DO13">
            <v>921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6</v>
          </cell>
          <cell r="AV14">
            <v>6</v>
          </cell>
        </row>
        <row r="34">
          <cell r="BU34" t="str">
            <v>Equipe</v>
          </cell>
          <cell r="BV34" t="str">
            <v>Adversaire</v>
          </cell>
          <cell r="CG34" t="str">
            <v>Match 15</v>
          </cell>
          <cell r="CH34" t="str">
            <v>Match 16</v>
          </cell>
          <cell r="CI34" t="str">
            <v>Match 17</v>
          </cell>
          <cell r="CJ34" t="str">
            <v>Match 18</v>
          </cell>
          <cell r="CK34" t="str">
            <v>Match 19</v>
          </cell>
          <cell r="CL34" t="str">
            <v>Match 20</v>
          </cell>
          <cell r="CM34" t="str">
            <v>Match 21</v>
          </cell>
        </row>
        <row r="35">
          <cell r="BU35" t="str">
            <v>TRIANGLE D'OR LE HAVRE 1</v>
          </cell>
          <cell r="BV35">
            <v>6</v>
          </cell>
          <cell r="BW35">
            <v>7</v>
          </cell>
          <cell r="BX35">
            <v>4</v>
          </cell>
          <cell r="BY35">
            <v>1</v>
          </cell>
          <cell r="BZ35">
            <v>2</v>
          </cell>
          <cell r="CA35">
            <v>8</v>
          </cell>
          <cell r="CB35">
            <v>3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TRIANGLE D'OR LE HAVRE 2</v>
          </cell>
          <cell r="CH35" t="str">
            <v>DRAKKAR BOWL</v>
          </cell>
          <cell r="CI35" t="str">
            <v>C.S. GRAVENCHON 1</v>
          </cell>
          <cell r="CJ35" t="str">
            <v>B.C. AÉRO EVREUX 1</v>
          </cell>
          <cell r="CK35" t="str">
            <v>BELVÉDÈRE DIEPPE B.C.</v>
          </cell>
          <cell r="CL35" t="str">
            <v>B.C.R.D. ROUEN 1</v>
          </cell>
          <cell r="CM35" t="str">
            <v>C.O.R. SANDOUVILLE</v>
          </cell>
        </row>
        <row r="36">
          <cell r="BU36" t="str">
            <v>TRIANGLE D'OR LE HAVRE 2</v>
          </cell>
          <cell r="BV36">
            <v>5</v>
          </cell>
          <cell r="BW36">
            <v>8</v>
          </cell>
          <cell r="BX36">
            <v>2</v>
          </cell>
          <cell r="BY36">
            <v>3</v>
          </cell>
          <cell r="BZ36">
            <v>4</v>
          </cell>
          <cell r="CA36">
            <v>7</v>
          </cell>
          <cell r="CB36">
            <v>1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 t="str">
            <v>TRIANGLE D'OR LE HAVRE 1</v>
          </cell>
          <cell r="CH36" t="str">
            <v>B.C.R.D. ROUEN 1</v>
          </cell>
          <cell r="CI36" t="str">
            <v>BELVÉDÈRE DIEPPE B.C.</v>
          </cell>
          <cell r="CJ36" t="str">
            <v>C.O.R. SANDOUVILLE</v>
          </cell>
          <cell r="CK36" t="str">
            <v>C.S. GRAVENCHON 1</v>
          </cell>
          <cell r="CL36" t="str">
            <v>DRAKKAR BOWL</v>
          </cell>
          <cell r="CM36" t="str">
            <v>B.C. AÉRO EVREUX 1</v>
          </cell>
        </row>
        <row r="37">
          <cell r="BU37" t="str">
            <v>BELVÉDÈRE DIEPPE B.C.</v>
          </cell>
          <cell r="BV37">
            <v>1</v>
          </cell>
          <cell r="BW37">
            <v>4</v>
          </cell>
          <cell r="BX37">
            <v>6</v>
          </cell>
          <cell r="BY37">
            <v>7</v>
          </cell>
          <cell r="BZ37">
            <v>5</v>
          </cell>
          <cell r="CA37">
            <v>3</v>
          </cell>
          <cell r="CB37">
            <v>8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B.C. AÉRO EVREUX 1</v>
          </cell>
          <cell r="CH37" t="str">
            <v>C.S. GRAVENCHON 1</v>
          </cell>
          <cell r="CI37" t="str">
            <v>TRIANGLE D'OR LE HAVRE 2</v>
          </cell>
          <cell r="CJ37" t="str">
            <v>DRAKKAR BOWL</v>
          </cell>
          <cell r="CK37" t="str">
            <v>TRIANGLE D'OR LE HAVRE 1</v>
          </cell>
          <cell r="CL37" t="str">
            <v>C.O.R. SANDOUVILLE</v>
          </cell>
          <cell r="CM37" t="str">
            <v>B.C.R.D. ROUEN 1</v>
          </cell>
        </row>
        <row r="38">
          <cell r="BU38" t="str">
            <v>C.O.R. SANDOUVILLE</v>
          </cell>
          <cell r="BV38">
            <v>4</v>
          </cell>
          <cell r="BW38">
            <v>1</v>
          </cell>
          <cell r="BX38">
            <v>7</v>
          </cell>
          <cell r="BY38">
            <v>6</v>
          </cell>
          <cell r="BZ38">
            <v>8</v>
          </cell>
          <cell r="CA38">
            <v>2</v>
          </cell>
          <cell r="CB38">
            <v>5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C.S. GRAVENCHON 1</v>
          </cell>
          <cell r="CH38" t="str">
            <v>B.C. AÉRO EVREUX 1</v>
          </cell>
          <cell r="CI38" t="str">
            <v>DRAKKAR BOWL</v>
          </cell>
          <cell r="CJ38" t="str">
            <v>TRIANGLE D'OR LE HAVRE 2</v>
          </cell>
          <cell r="CK38" t="str">
            <v>B.C.R.D. ROUEN 1</v>
          </cell>
          <cell r="CL38" t="str">
            <v>BELVÉDÈRE DIEPPE B.C.</v>
          </cell>
          <cell r="CM38" t="str">
            <v>TRIANGLE D'OR LE HAVRE 1</v>
          </cell>
        </row>
        <row r="39">
          <cell r="BU39" t="str">
            <v>DRAKKAR BOWL</v>
          </cell>
          <cell r="BV39">
            <v>8</v>
          </cell>
          <cell r="BW39">
            <v>5</v>
          </cell>
          <cell r="BX39">
            <v>3</v>
          </cell>
          <cell r="BY39">
            <v>2</v>
          </cell>
          <cell r="BZ39">
            <v>1</v>
          </cell>
          <cell r="CA39">
            <v>6</v>
          </cell>
          <cell r="CB39">
            <v>4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B.C.R.D. ROUEN 1</v>
          </cell>
          <cell r="CH39" t="str">
            <v>TRIANGLE D'OR LE HAVRE 1</v>
          </cell>
          <cell r="CI39" t="str">
            <v>C.O.R. SANDOUVILLE</v>
          </cell>
          <cell r="CJ39" t="str">
            <v>BELVÉDÈRE DIEPPE B.C.</v>
          </cell>
          <cell r="CK39" t="str">
            <v>B.C. AÉRO EVREUX 1</v>
          </cell>
          <cell r="CL39" t="str">
            <v>TRIANGLE D'OR LE HAVRE 2</v>
          </cell>
          <cell r="CM39" t="str">
            <v>C.S. GRAVENCHON 1</v>
          </cell>
        </row>
        <row r="40">
          <cell r="BU40" t="str">
            <v>B.C.R.D. ROUEN 1</v>
          </cell>
          <cell r="BV40">
            <v>7</v>
          </cell>
          <cell r="BW40">
            <v>6</v>
          </cell>
          <cell r="BX40">
            <v>1</v>
          </cell>
          <cell r="BY40">
            <v>4</v>
          </cell>
          <cell r="BZ40">
            <v>3</v>
          </cell>
          <cell r="CA40">
            <v>5</v>
          </cell>
          <cell r="CB40">
            <v>2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DRAKKAR BOWL</v>
          </cell>
          <cell r="CH40" t="str">
            <v>TRIANGLE D'OR LE HAVRE 2</v>
          </cell>
          <cell r="CI40" t="str">
            <v>B.C. AÉRO EVREUX 1</v>
          </cell>
          <cell r="CJ40" t="str">
            <v>C.S. GRAVENCHON 1</v>
          </cell>
          <cell r="CK40" t="str">
            <v>C.O.R. SANDOUVILLE</v>
          </cell>
          <cell r="CL40" t="str">
            <v>TRIANGLE D'OR LE HAVRE 1</v>
          </cell>
          <cell r="CM40" t="str">
            <v>BELVÉDÈRE DIEPPE B.C.</v>
          </cell>
        </row>
        <row r="41">
          <cell r="BU41" t="str">
            <v>B.C. AÉRO EVREUX 1</v>
          </cell>
          <cell r="BV41">
            <v>2</v>
          </cell>
          <cell r="BW41">
            <v>3</v>
          </cell>
          <cell r="BX41">
            <v>8</v>
          </cell>
          <cell r="BY41">
            <v>5</v>
          </cell>
          <cell r="BZ41">
            <v>7</v>
          </cell>
          <cell r="CA41">
            <v>4</v>
          </cell>
          <cell r="CB41">
            <v>6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 t="str">
            <v>BELVÉDÈRE DIEPPE B.C.</v>
          </cell>
          <cell r="CH41" t="str">
            <v>C.O.R. SANDOUVILLE</v>
          </cell>
          <cell r="CI41" t="str">
            <v>B.C.R.D. ROUEN 1</v>
          </cell>
          <cell r="CJ41" t="str">
            <v>TRIANGLE D'OR LE HAVRE 1</v>
          </cell>
          <cell r="CK41" t="str">
            <v>DRAKKAR BOWL</v>
          </cell>
          <cell r="CL41" t="str">
            <v>C.S. GRAVENCHON 1</v>
          </cell>
          <cell r="CM41" t="str">
            <v>TRIANGLE D'OR LE HAVRE 2</v>
          </cell>
        </row>
        <row r="42">
          <cell r="BU42" t="str">
            <v>C.S. GRAVENCHON 1</v>
          </cell>
          <cell r="BV42">
            <v>3</v>
          </cell>
          <cell r="BW42">
            <v>2</v>
          </cell>
          <cell r="BX42">
            <v>5</v>
          </cell>
          <cell r="BY42">
            <v>8</v>
          </cell>
          <cell r="BZ42">
            <v>6</v>
          </cell>
          <cell r="CA42">
            <v>1</v>
          </cell>
          <cell r="CB42">
            <v>7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 t="str">
            <v>C.O.R. SANDOUVILLE</v>
          </cell>
          <cell r="CH42" t="str">
            <v>BELVÉDÈRE DIEPPE B.C.</v>
          </cell>
          <cell r="CI42" t="str">
            <v>TRIANGLE D'OR LE HAVRE 1</v>
          </cell>
          <cell r="CJ42" t="str">
            <v>B.C.R.D. ROUEN 1</v>
          </cell>
          <cell r="CK42" t="str">
            <v>TRIANGLE D'OR LE HAVRE 2</v>
          </cell>
          <cell r="CL42" t="str">
            <v>B.C. AÉRO EVREUX 1</v>
          </cell>
          <cell r="CM42" t="str">
            <v>DRAKKAR BOWL</v>
          </cell>
        </row>
        <row r="87">
          <cell r="CT87" t="str">
            <v>TRIANGLE D'OR LE HAVRE 1</v>
          </cell>
          <cell r="CU87">
            <v>5</v>
          </cell>
          <cell r="CV87">
            <v>5</v>
          </cell>
          <cell r="CW87">
            <v>5</v>
          </cell>
          <cell r="CX87">
            <v>5</v>
          </cell>
          <cell r="CY87">
            <v>5</v>
          </cell>
          <cell r="CZ87">
            <v>5</v>
          </cell>
          <cell r="DA87">
            <v>5</v>
          </cell>
          <cell r="DD87">
            <v>5</v>
          </cell>
          <cell r="DE87">
            <v>5</v>
          </cell>
          <cell r="DF87">
            <v>5</v>
          </cell>
          <cell r="DG87">
            <v>5</v>
          </cell>
          <cell r="DH87">
            <v>5</v>
          </cell>
          <cell r="DI87">
            <v>5</v>
          </cell>
          <cell r="DJ87">
            <v>5</v>
          </cell>
          <cell r="DM87">
            <v>5</v>
          </cell>
          <cell r="DN87">
            <v>5</v>
          </cell>
          <cell r="DO87">
            <v>5</v>
          </cell>
          <cell r="DP87">
            <v>5</v>
          </cell>
          <cell r="DQ87">
            <v>5</v>
          </cell>
          <cell r="DR87">
            <v>5</v>
          </cell>
          <cell r="DS87">
            <v>5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</row>
        <row r="88">
          <cell r="CT88" t="str">
            <v>TRIANGLE D'OR LE HAVRE 2</v>
          </cell>
          <cell r="CU88">
            <v>5</v>
          </cell>
          <cell r="CV88">
            <v>5</v>
          </cell>
          <cell r="CW88">
            <v>5</v>
          </cell>
          <cell r="CX88">
            <v>5</v>
          </cell>
          <cell r="CY88">
            <v>5</v>
          </cell>
          <cell r="CZ88">
            <v>5</v>
          </cell>
          <cell r="DA88">
            <v>5</v>
          </cell>
          <cell r="DD88">
            <v>5</v>
          </cell>
          <cell r="DE88">
            <v>5</v>
          </cell>
          <cell r="DF88">
            <v>5</v>
          </cell>
          <cell r="DG88">
            <v>5</v>
          </cell>
          <cell r="DH88">
            <v>5</v>
          </cell>
          <cell r="DI88">
            <v>5</v>
          </cell>
          <cell r="DJ88">
            <v>5</v>
          </cell>
          <cell r="DM88">
            <v>5</v>
          </cell>
          <cell r="DN88">
            <v>5</v>
          </cell>
          <cell r="DO88">
            <v>5</v>
          </cell>
          <cell r="DP88">
            <v>5</v>
          </cell>
          <cell r="DQ88">
            <v>5</v>
          </cell>
          <cell r="DR88">
            <v>5</v>
          </cell>
          <cell r="DS88">
            <v>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</row>
        <row r="89">
          <cell r="CT89" t="str">
            <v>BELVÉDÈRE DIEPPE B.C.</v>
          </cell>
          <cell r="CU89">
            <v>5</v>
          </cell>
          <cell r="CV89">
            <v>5</v>
          </cell>
          <cell r="CW89">
            <v>5</v>
          </cell>
          <cell r="CX89">
            <v>5</v>
          </cell>
          <cell r="CY89">
            <v>5</v>
          </cell>
          <cell r="CZ89">
            <v>5</v>
          </cell>
          <cell r="DA89">
            <v>5</v>
          </cell>
          <cell r="DD89">
            <v>5</v>
          </cell>
          <cell r="DE89">
            <v>5</v>
          </cell>
          <cell r="DF89">
            <v>5</v>
          </cell>
          <cell r="DG89">
            <v>5</v>
          </cell>
          <cell r="DH89">
            <v>5</v>
          </cell>
          <cell r="DI89">
            <v>5</v>
          </cell>
          <cell r="DJ89">
            <v>5</v>
          </cell>
          <cell r="DM89">
            <v>5</v>
          </cell>
          <cell r="DN89">
            <v>5</v>
          </cell>
          <cell r="DO89">
            <v>5</v>
          </cell>
          <cell r="DP89">
            <v>5</v>
          </cell>
          <cell r="DQ89">
            <v>5</v>
          </cell>
          <cell r="DR89">
            <v>5</v>
          </cell>
          <cell r="DS89">
            <v>5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</row>
        <row r="90">
          <cell r="CT90" t="str">
            <v>C.O.R. SANDOUVILLE</v>
          </cell>
          <cell r="CU90">
            <v>5</v>
          </cell>
          <cell r="CV90">
            <v>5</v>
          </cell>
          <cell r="CW90">
            <v>5</v>
          </cell>
          <cell r="CX90">
            <v>5</v>
          </cell>
          <cell r="CY90">
            <v>5</v>
          </cell>
          <cell r="CZ90">
            <v>5</v>
          </cell>
          <cell r="DA90">
            <v>5</v>
          </cell>
          <cell r="DD90">
            <v>5</v>
          </cell>
          <cell r="DE90">
            <v>5</v>
          </cell>
          <cell r="DF90">
            <v>5</v>
          </cell>
          <cell r="DG90">
            <v>5</v>
          </cell>
          <cell r="DH90">
            <v>5</v>
          </cell>
          <cell r="DI90">
            <v>5</v>
          </cell>
          <cell r="DJ90">
            <v>5</v>
          </cell>
          <cell r="DM90">
            <v>5</v>
          </cell>
          <cell r="DN90">
            <v>5</v>
          </cell>
          <cell r="DO90">
            <v>5</v>
          </cell>
          <cell r="DP90">
            <v>5</v>
          </cell>
          <cell r="DQ90">
            <v>5</v>
          </cell>
          <cell r="DR90">
            <v>5</v>
          </cell>
          <cell r="DS90">
            <v>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</row>
        <row r="91">
          <cell r="CT91" t="str">
            <v>DRAKKAR BOWL</v>
          </cell>
          <cell r="CU91">
            <v>5</v>
          </cell>
          <cell r="CV91">
            <v>5</v>
          </cell>
          <cell r="CW91">
            <v>5</v>
          </cell>
          <cell r="CX91">
            <v>5</v>
          </cell>
          <cell r="CY91">
            <v>5</v>
          </cell>
          <cell r="CZ91">
            <v>5</v>
          </cell>
          <cell r="DA91">
            <v>5</v>
          </cell>
          <cell r="DD91">
            <v>5</v>
          </cell>
          <cell r="DE91">
            <v>5</v>
          </cell>
          <cell r="DF91">
            <v>5</v>
          </cell>
          <cell r="DG91">
            <v>5</v>
          </cell>
          <cell r="DH91">
            <v>5</v>
          </cell>
          <cell r="DI91">
            <v>5</v>
          </cell>
          <cell r="DJ91">
            <v>5</v>
          </cell>
          <cell r="DM91">
            <v>5</v>
          </cell>
          <cell r="DN91">
            <v>5</v>
          </cell>
          <cell r="DO91">
            <v>5</v>
          </cell>
          <cell r="DP91">
            <v>5</v>
          </cell>
          <cell r="DQ91">
            <v>5</v>
          </cell>
          <cell r="DR91">
            <v>5</v>
          </cell>
          <cell r="DS91">
            <v>5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</row>
        <row r="92">
          <cell r="CT92" t="str">
            <v>B.C.R.D. ROUEN 1</v>
          </cell>
          <cell r="CU92">
            <v>5</v>
          </cell>
          <cell r="CV92">
            <v>5</v>
          </cell>
          <cell r="CW92">
            <v>5</v>
          </cell>
          <cell r="CX92">
            <v>5</v>
          </cell>
          <cell r="CY92">
            <v>5</v>
          </cell>
          <cell r="CZ92">
            <v>5</v>
          </cell>
          <cell r="DA92">
            <v>5</v>
          </cell>
          <cell r="DD92">
            <v>5</v>
          </cell>
          <cell r="DE92">
            <v>5</v>
          </cell>
          <cell r="DF92">
            <v>5</v>
          </cell>
          <cell r="DG92">
            <v>5</v>
          </cell>
          <cell r="DH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O92">
            <v>5</v>
          </cell>
          <cell r="DP92">
            <v>5</v>
          </cell>
          <cell r="DQ92">
            <v>5</v>
          </cell>
          <cell r="DR92">
            <v>5</v>
          </cell>
          <cell r="DS92">
            <v>5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</row>
        <row r="93">
          <cell r="CT93" t="str">
            <v>B.C. AÉRO EVREUX 1</v>
          </cell>
          <cell r="CU93">
            <v>5</v>
          </cell>
          <cell r="CV93">
            <v>5</v>
          </cell>
          <cell r="CW93">
            <v>5</v>
          </cell>
          <cell r="CX93">
            <v>5</v>
          </cell>
          <cell r="CY93">
            <v>5</v>
          </cell>
          <cell r="CZ93">
            <v>5</v>
          </cell>
          <cell r="DA93">
            <v>5</v>
          </cell>
          <cell r="DD93">
            <v>5</v>
          </cell>
          <cell r="DE93">
            <v>5</v>
          </cell>
          <cell r="DF93">
            <v>5</v>
          </cell>
          <cell r="DG93">
            <v>5</v>
          </cell>
          <cell r="DH93">
            <v>5</v>
          </cell>
          <cell r="DI93">
            <v>5</v>
          </cell>
          <cell r="DJ93">
            <v>5</v>
          </cell>
          <cell r="DM93">
            <v>5</v>
          </cell>
          <cell r="DN93">
            <v>5</v>
          </cell>
          <cell r="DO93">
            <v>5</v>
          </cell>
          <cell r="DP93">
            <v>5</v>
          </cell>
          <cell r="DQ93">
            <v>5</v>
          </cell>
          <cell r="DR93">
            <v>5</v>
          </cell>
          <cell r="DS93">
            <v>5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</row>
        <row r="94">
          <cell r="CT94" t="str">
            <v>C.S. GRAVENCHON 1</v>
          </cell>
          <cell r="CU94">
            <v>5</v>
          </cell>
          <cell r="CV94">
            <v>5</v>
          </cell>
          <cell r="CW94">
            <v>5</v>
          </cell>
          <cell r="CX94">
            <v>5</v>
          </cell>
          <cell r="CY94">
            <v>5</v>
          </cell>
          <cell r="CZ94">
            <v>5</v>
          </cell>
          <cell r="DA94">
            <v>5</v>
          </cell>
          <cell r="DD94">
            <v>5</v>
          </cell>
          <cell r="DE94">
            <v>5</v>
          </cell>
          <cell r="DF94">
            <v>5</v>
          </cell>
          <cell r="DG94">
            <v>5</v>
          </cell>
          <cell r="DH94">
            <v>5</v>
          </cell>
          <cell r="DI94">
            <v>5</v>
          </cell>
          <cell r="DJ94">
            <v>5</v>
          </cell>
          <cell r="DM94">
            <v>5</v>
          </cell>
          <cell r="DN94">
            <v>5</v>
          </cell>
          <cell r="DO94">
            <v>5</v>
          </cell>
          <cell r="DP94">
            <v>5</v>
          </cell>
          <cell r="DQ94">
            <v>5</v>
          </cell>
          <cell r="DR94">
            <v>5</v>
          </cell>
          <cell r="DS94">
            <v>5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</row>
        <row r="95"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</row>
        <row r="96"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</row>
      </sheetData>
      <sheetData sheetId="8">
        <row r="8">
          <cell r="E8" t="str">
            <v>97 84838</v>
          </cell>
          <cell r="F8" t="str">
            <v>SOLER Jérôme</v>
          </cell>
          <cell r="AB8">
            <v>170</v>
          </cell>
          <cell r="AC8">
            <v>167</v>
          </cell>
          <cell r="AD8">
            <v>183</v>
          </cell>
          <cell r="AE8">
            <v>162</v>
          </cell>
          <cell r="AF8">
            <v>142</v>
          </cell>
          <cell r="AI8">
            <v>824</v>
          </cell>
          <cell r="AJ8">
            <v>5</v>
          </cell>
          <cell r="AK8">
            <v>164.8</v>
          </cell>
        </row>
        <row r="9">
          <cell r="E9" t="str">
            <v>6 90770</v>
          </cell>
          <cell r="F9" t="str">
            <v>DEUDON Antoine</v>
          </cell>
          <cell r="AB9">
            <v>201</v>
          </cell>
          <cell r="AC9">
            <v>164</v>
          </cell>
          <cell r="AD9">
            <v>172</v>
          </cell>
          <cell r="AE9">
            <v>171</v>
          </cell>
          <cell r="AF9">
            <v>194</v>
          </cell>
          <cell r="AG9">
            <v>238</v>
          </cell>
          <cell r="AH9">
            <v>170</v>
          </cell>
          <cell r="AI9">
            <v>1310</v>
          </cell>
          <cell r="AJ9">
            <v>7</v>
          </cell>
          <cell r="AK9">
            <v>187.14285714285714</v>
          </cell>
        </row>
        <row r="10">
          <cell r="E10" t="str">
            <v>85 6530</v>
          </cell>
          <cell r="F10" t="str">
            <v>GUILLOUF Patrice</v>
          </cell>
          <cell r="AI10">
            <v>0</v>
          </cell>
          <cell r="AJ10">
            <v>0</v>
          </cell>
          <cell r="AK10" t="str">
            <v/>
          </cell>
        </row>
        <row r="11">
          <cell r="E11" t="str">
            <v>85 17965</v>
          </cell>
          <cell r="F11" t="str">
            <v>BAUDU Lionel</v>
          </cell>
          <cell r="AB11">
            <v>176</v>
          </cell>
          <cell r="AC11">
            <v>222</v>
          </cell>
          <cell r="AD11">
            <v>192</v>
          </cell>
          <cell r="AE11">
            <v>141</v>
          </cell>
          <cell r="AF11">
            <v>155</v>
          </cell>
          <cell r="AG11">
            <v>195</v>
          </cell>
          <cell r="AH11">
            <v>168</v>
          </cell>
          <cell r="AI11">
            <v>1249</v>
          </cell>
          <cell r="AJ11">
            <v>7</v>
          </cell>
          <cell r="AK11">
            <v>178.42857142857142</v>
          </cell>
        </row>
        <row r="12">
          <cell r="E12" t="str">
            <v>92 67065</v>
          </cell>
          <cell r="F12" t="str">
            <v>SOLER Jean-Yves</v>
          </cell>
          <cell r="AI12">
            <v>0</v>
          </cell>
          <cell r="AJ12">
            <v>0</v>
          </cell>
          <cell r="AK12" t="str">
            <v/>
          </cell>
        </row>
        <row r="13">
          <cell r="E13" t="str">
            <v>94 73517</v>
          </cell>
          <cell r="F13" t="str">
            <v>LEROUGE Philippe</v>
          </cell>
          <cell r="AI13">
            <v>0</v>
          </cell>
          <cell r="AJ13">
            <v>0</v>
          </cell>
          <cell r="AK13" t="str">
            <v/>
          </cell>
        </row>
        <row r="14">
          <cell r="E14" t="str">
            <v>85 7249</v>
          </cell>
          <cell r="F14" t="str">
            <v>BILLARD Jean-Michel</v>
          </cell>
          <cell r="AI14">
            <v>0</v>
          </cell>
          <cell r="AJ14">
            <v>0</v>
          </cell>
          <cell r="AK14" t="str">
            <v/>
          </cell>
        </row>
        <row r="15">
          <cell r="E15" t="str">
            <v>93 71266</v>
          </cell>
          <cell r="F15" t="str">
            <v>LEWANDOWSKI Richard</v>
          </cell>
          <cell r="AB15">
            <v>143</v>
          </cell>
          <cell r="AC15">
            <v>144</v>
          </cell>
          <cell r="AD15">
            <v>176</v>
          </cell>
          <cell r="AG15">
            <v>162</v>
          </cell>
          <cell r="AH15">
            <v>165</v>
          </cell>
          <cell r="AI15">
            <v>790</v>
          </cell>
          <cell r="AJ15">
            <v>5</v>
          </cell>
          <cell r="AK15">
            <v>158</v>
          </cell>
        </row>
        <row r="16">
          <cell r="E16" t="str">
            <v>5 88590</v>
          </cell>
          <cell r="F16" t="str">
            <v>LECACHEUR Michel</v>
          </cell>
          <cell r="AB16">
            <v>131</v>
          </cell>
          <cell r="AC16">
            <v>147</v>
          </cell>
          <cell r="AD16">
            <v>175</v>
          </cell>
          <cell r="AE16">
            <v>156</v>
          </cell>
          <cell r="AF16">
            <v>157</v>
          </cell>
          <cell r="AG16">
            <v>160</v>
          </cell>
          <cell r="AH16">
            <v>160</v>
          </cell>
          <cell r="AI16">
            <v>1086</v>
          </cell>
          <cell r="AJ16">
            <v>7</v>
          </cell>
          <cell r="AK16">
            <v>155.14285714285714</v>
          </cell>
        </row>
        <row r="17">
          <cell r="E17" t="str">
            <v>85 45757</v>
          </cell>
          <cell r="F17" t="str">
            <v>PATISSIER Alain</v>
          </cell>
          <cell r="AE17">
            <v>174</v>
          </cell>
          <cell r="AF17">
            <v>157</v>
          </cell>
          <cell r="AG17">
            <v>167</v>
          </cell>
          <cell r="AH17">
            <v>210</v>
          </cell>
          <cell r="AI17">
            <v>708</v>
          </cell>
          <cell r="AJ17">
            <v>4</v>
          </cell>
          <cell r="AK17">
            <v>177</v>
          </cell>
        </row>
        <row r="18">
          <cell r="E18" t="str">
            <v>93 71269</v>
          </cell>
          <cell r="F18" t="str">
            <v>BORIES Bernard</v>
          </cell>
          <cell r="AI18">
            <v>0</v>
          </cell>
          <cell r="AJ18">
            <v>0</v>
          </cell>
          <cell r="AK18" t="str">
            <v/>
          </cell>
        </row>
        <row r="19">
          <cell r="E19" t="str">
            <v>6 91516</v>
          </cell>
          <cell r="F19" t="str">
            <v>ROGER Gérard</v>
          </cell>
          <cell r="AB19">
            <v>151</v>
          </cell>
          <cell r="AC19">
            <v>167</v>
          </cell>
          <cell r="AD19">
            <v>153</v>
          </cell>
          <cell r="AE19">
            <v>135</v>
          </cell>
          <cell r="AF19">
            <v>181</v>
          </cell>
          <cell r="AG19">
            <v>179</v>
          </cell>
          <cell r="AH19">
            <v>162</v>
          </cell>
          <cell r="AI19">
            <v>1128</v>
          </cell>
          <cell r="AJ19">
            <v>7</v>
          </cell>
          <cell r="AK19">
            <v>161.14285714285714</v>
          </cell>
        </row>
        <row r="20">
          <cell r="E20" t="str">
            <v>99 62117</v>
          </cell>
          <cell r="F20" t="str">
            <v>VALLEE Jacques</v>
          </cell>
          <cell r="AB20">
            <v>118</v>
          </cell>
          <cell r="AC20">
            <v>127</v>
          </cell>
          <cell r="AD20">
            <v>165</v>
          </cell>
          <cell r="AE20">
            <v>121</v>
          </cell>
          <cell r="AF20">
            <v>134</v>
          </cell>
          <cell r="AG20">
            <v>131</v>
          </cell>
          <cell r="AH20">
            <v>151</v>
          </cell>
          <cell r="AI20">
            <v>947</v>
          </cell>
          <cell r="AJ20">
            <v>7</v>
          </cell>
          <cell r="AK20">
            <v>135.28571428571428</v>
          </cell>
        </row>
        <row r="21">
          <cell r="E21" t="str">
            <v>94 75845</v>
          </cell>
          <cell r="F21" t="str">
            <v>OZENNE Jean-Claude</v>
          </cell>
          <cell r="AB21">
            <v>165</v>
          </cell>
          <cell r="AC21">
            <v>158</v>
          </cell>
          <cell r="AD21">
            <v>153</v>
          </cell>
          <cell r="AE21">
            <v>106</v>
          </cell>
          <cell r="AF21">
            <v>155</v>
          </cell>
          <cell r="AG21">
            <v>145</v>
          </cell>
          <cell r="AH21">
            <v>183</v>
          </cell>
          <cell r="AI21">
            <v>1065</v>
          </cell>
          <cell r="AJ21">
            <v>7</v>
          </cell>
          <cell r="AK21">
            <v>152.14285714285714</v>
          </cell>
        </row>
        <row r="22">
          <cell r="E22" t="str">
            <v>89 59436</v>
          </cell>
          <cell r="F22" t="str">
            <v>BOURLET Michel</v>
          </cell>
          <cell r="AB22">
            <v>157</v>
          </cell>
          <cell r="AC22">
            <v>170</v>
          </cell>
          <cell r="AD22">
            <v>119</v>
          </cell>
          <cell r="AE22">
            <v>156</v>
          </cell>
          <cell r="AF22">
            <v>150</v>
          </cell>
          <cell r="AG22">
            <v>166</v>
          </cell>
          <cell r="AH22">
            <v>148</v>
          </cell>
          <cell r="AI22">
            <v>1066</v>
          </cell>
          <cell r="AJ22">
            <v>7</v>
          </cell>
          <cell r="AK22">
            <v>152.28571428571428</v>
          </cell>
        </row>
        <row r="23">
          <cell r="E23" t="str">
            <v>92 67061</v>
          </cell>
          <cell r="F23" t="str">
            <v>CATALA Stéphane</v>
          </cell>
          <cell r="AB23">
            <v>190</v>
          </cell>
          <cell r="AC23">
            <v>222</v>
          </cell>
          <cell r="AD23">
            <v>149</v>
          </cell>
          <cell r="AE23">
            <v>164</v>
          </cell>
          <cell r="AF23">
            <v>200</v>
          </cell>
          <cell r="AG23">
            <v>192</v>
          </cell>
          <cell r="AH23">
            <v>205</v>
          </cell>
          <cell r="AI23">
            <v>1322</v>
          </cell>
          <cell r="AJ23">
            <v>7</v>
          </cell>
          <cell r="AK23">
            <v>188.85714285714286</v>
          </cell>
        </row>
        <row r="24">
          <cell r="F24" t="str">
            <v/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F25" t="str">
            <v/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F26" t="str">
            <v/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F27" t="str">
            <v/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E28" t="str">
            <v>5 88593</v>
          </cell>
          <cell r="F28" t="str">
            <v>SORTAMBOC Mathieu</v>
          </cell>
          <cell r="AB28">
            <v>156</v>
          </cell>
          <cell r="AC28">
            <v>202</v>
          </cell>
          <cell r="AD28">
            <v>174</v>
          </cell>
          <cell r="AE28">
            <v>193</v>
          </cell>
          <cell r="AF28">
            <v>143</v>
          </cell>
          <cell r="AG28">
            <v>192</v>
          </cell>
          <cell r="AH28">
            <v>157</v>
          </cell>
          <cell r="AI28">
            <v>1217</v>
          </cell>
          <cell r="AJ28">
            <v>7</v>
          </cell>
          <cell r="AK28">
            <v>173.85714285714286</v>
          </cell>
        </row>
        <row r="29">
          <cell r="E29" t="str">
            <v>3 47841</v>
          </cell>
          <cell r="F29" t="str">
            <v>TOUTAIN Damien</v>
          </cell>
          <cell r="AB29">
            <v>219</v>
          </cell>
          <cell r="AC29">
            <v>162</v>
          </cell>
          <cell r="AD29">
            <v>208</v>
          </cell>
          <cell r="AE29">
            <v>193</v>
          </cell>
          <cell r="AF29">
            <v>188</v>
          </cell>
          <cell r="AG29">
            <v>208</v>
          </cell>
          <cell r="AH29">
            <v>167</v>
          </cell>
          <cell r="AI29">
            <v>1345</v>
          </cell>
          <cell r="AJ29">
            <v>7</v>
          </cell>
          <cell r="AK29">
            <v>192.14285714285714</v>
          </cell>
        </row>
        <row r="30">
          <cell r="E30" t="str">
            <v>98 60177</v>
          </cell>
          <cell r="F30" t="str">
            <v>VASSEUR Thierry</v>
          </cell>
          <cell r="AB30">
            <v>156</v>
          </cell>
          <cell r="AC30">
            <v>135</v>
          </cell>
          <cell r="AD30">
            <v>182</v>
          </cell>
          <cell r="AE30">
            <v>179</v>
          </cell>
          <cell r="AF30">
            <v>147</v>
          </cell>
          <cell r="AG30">
            <v>183</v>
          </cell>
          <cell r="AH30">
            <v>195</v>
          </cell>
          <cell r="AI30">
            <v>1177</v>
          </cell>
          <cell r="AJ30">
            <v>7</v>
          </cell>
          <cell r="AK30">
            <v>168.14285714285714</v>
          </cell>
        </row>
        <row r="31">
          <cell r="E31" t="str">
            <v>95 79914</v>
          </cell>
          <cell r="F31" t="str">
            <v>ARCHIAPATI Grégory</v>
          </cell>
          <cell r="AB31">
            <v>132</v>
          </cell>
          <cell r="AC31">
            <v>140</v>
          </cell>
          <cell r="AD31">
            <v>166</v>
          </cell>
          <cell r="AE31">
            <v>120</v>
          </cell>
          <cell r="AF31">
            <v>163</v>
          </cell>
          <cell r="AG31">
            <v>196</v>
          </cell>
          <cell r="AH31">
            <v>181</v>
          </cell>
          <cell r="AI31">
            <v>1098</v>
          </cell>
          <cell r="AJ31">
            <v>7</v>
          </cell>
          <cell r="AK31">
            <v>156.85714285714286</v>
          </cell>
        </row>
        <row r="32">
          <cell r="E32" t="str">
            <v>98 61107</v>
          </cell>
          <cell r="F32" t="str">
            <v>BON Philippe</v>
          </cell>
          <cell r="AI32">
            <v>0</v>
          </cell>
          <cell r="AJ32">
            <v>0</v>
          </cell>
          <cell r="AK32" t="str">
            <v/>
          </cell>
        </row>
        <row r="33">
          <cell r="E33" t="str">
            <v>99 62114</v>
          </cell>
          <cell r="F33" t="str">
            <v>LAPLACE Dominique</v>
          </cell>
          <cell r="AD33">
            <v>162</v>
          </cell>
          <cell r="AE33">
            <v>191</v>
          </cell>
          <cell r="AF33">
            <v>145</v>
          </cell>
          <cell r="AG33">
            <v>195</v>
          </cell>
          <cell r="AH33">
            <v>171</v>
          </cell>
          <cell r="AI33">
            <v>864</v>
          </cell>
          <cell r="AJ33">
            <v>5</v>
          </cell>
          <cell r="AK33">
            <v>172.8</v>
          </cell>
        </row>
        <row r="34">
          <cell r="E34" t="str">
            <v>98 61109</v>
          </cell>
          <cell r="F34" t="str">
            <v>ROUSSEL Stéphane</v>
          </cell>
          <cell r="AB34">
            <v>135</v>
          </cell>
          <cell r="AC34">
            <v>120</v>
          </cell>
          <cell r="AI34">
            <v>255</v>
          </cell>
          <cell r="AJ34">
            <v>2</v>
          </cell>
          <cell r="AK34">
            <v>127.5</v>
          </cell>
        </row>
        <row r="35">
          <cell r="E35" t="str">
            <v>50 60781</v>
          </cell>
          <cell r="F35" t="str">
            <v>MARGERIN Daniel</v>
          </cell>
          <cell r="AI35">
            <v>0</v>
          </cell>
          <cell r="AJ35">
            <v>0</v>
          </cell>
          <cell r="AK35" t="str">
            <v/>
          </cell>
        </row>
        <row r="36">
          <cell r="F36" t="str">
            <v/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F37" t="str">
            <v/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E38" t="str">
            <v>85 1964</v>
          </cell>
          <cell r="F38" t="str">
            <v>DIEPPOIS Patrick</v>
          </cell>
          <cell r="AB38">
            <v>176</v>
          </cell>
          <cell r="AC38">
            <v>176</v>
          </cell>
          <cell r="AD38">
            <v>193</v>
          </cell>
          <cell r="AE38">
            <v>177</v>
          </cell>
          <cell r="AF38">
            <v>187</v>
          </cell>
          <cell r="AG38">
            <v>191</v>
          </cell>
          <cell r="AH38">
            <v>184</v>
          </cell>
          <cell r="AI38">
            <v>1284</v>
          </cell>
          <cell r="AJ38">
            <v>7</v>
          </cell>
          <cell r="AK38">
            <v>183.42857142857142</v>
          </cell>
        </row>
        <row r="39">
          <cell r="E39" t="str">
            <v>99 62758</v>
          </cell>
          <cell r="F39" t="str">
            <v>BRETTEVILLE Antoine</v>
          </cell>
          <cell r="AB39">
            <v>173</v>
          </cell>
          <cell r="AC39">
            <v>150</v>
          </cell>
          <cell r="AD39">
            <v>169</v>
          </cell>
          <cell r="AE39">
            <v>214</v>
          </cell>
          <cell r="AF39">
            <v>180</v>
          </cell>
          <cell r="AG39">
            <v>151</v>
          </cell>
          <cell r="AH39">
            <v>257</v>
          </cell>
          <cell r="AI39">
            <v>1294</v>
          </cell>
          <cell r="AJ39">
            <v>7</v>
          </cell>
          <cell r="AK39">
            <v>184.85714285714286</v>
          </cell>
        </row>
        <row r="40">
          <cell r="E40" t="str">
            <v>0 60587</v>
          </cell>
          <cell r="F40" t="str">
            <v>HARDOUIN Michel</v>
          </cell>
          <cell r="AB40">
            <v>186</v>
          </cell>
          <cell r="AC40">
            <v>141</v>
          </cell>
          <cell r="AD40">
            <v>160</v>
          </cell>
          <cell r="AE40">
            <v>153</v>
          </cell>
          <cell r="AF40">
            <v>204</v>
          </cell>
          <cell r="AG40">
            <v>179</v>
          </cell>
          <cell r="AH40">
            <v>156</v>
          </cell>
          <cell r="AI40">
            <v>1179</v>
          </cell>
          <cell r="AJ40">
            <v>7</v>
          </cell>
          <cell r="AK40">
            <v>168.42857142857142</v>
          </cell>
        </row>
        <row r="41">
          <cell r="E41" t="str">
            <v>93 71001</v>
          </cell>
          <cell r="F41" t="str">
            <v>LECOMTE Eric</v>
          </cell>
          <cell r="AB41">
            <v>170</v>
          </cell>
          <cell r="AC41">
            <v>225</v>
          </cell>
          <cell r="AD41">
            <v>188</v>
          </cell>
          <cell r="AE41">
            <v>156</v>
          </cell>
          <cell r="AF41">
            <v>172</v>
          </cell>
          <cell r="AG41">
            <v>251</v>
          </cell>
          <cell r="AH41">
            <v>200</v>
          </cell>
          <cell r="AI41">
            <v>1362</v>
          </cell>
          <cell r="AJ41">
            <v>7</v>
          </cell>
          <cell r="AK41">
            <v>194.57142857142858</v>
          </cell>
        </row>
        <row r="42">
          <cell r="E42" t="str">
            <v>10 100303</v>
          </cell>
          <cell r="F42" t="str">
            <v>LEPRETTRE Philippe</v>
          </cell>
          <cell r="AI42">
            <v>0</v>
          </cell>
          <cell r="AJ42">
            <v>0</v>
          </cell>
          <cell r="AK42" t="str">
            <v/>
          </cell>
        </row>
        <row r="43">
          <cell r="E43" t="str">
            <v>12 104191</v>
          </cell>
          <cell r="F43" t="str">
            <v>VIRLOUVET Olivier</v>
          </cell>
          <cell r="AB43">
            <v>154</v>
          </cell>
          <cell r="AC43">
            <v>171</v>
          </cell>
          <cell r="AD43">
            <v>130</v>
          </cell>
          <cell r="AE43">
            <v>111</v>
          </cell>
          <cell r="AF43">
            <v>193</v>
          </cell>
          <cell r="AG43">
            <v>182</v>
          </cell>
          <cell r="AH43">
            <v>168</v>
          </cell>
          <cell r="AI43">
            <v>1109</v>
          </cell>
          <cell r="AJ43">
            <v>7</v>
          </cell>
          <cell r="AK43">
            <v>158.42857142857142</v>
          </cell>
        </row>
        <row r="44">
          <cell r="E44" t="str">
            <v>87 51752</v>
          </cell>
          <cell r="F44" t="str">
            <v>CORUBLE Denis</v>
          </cell>
          <cell r="AI44">
            <v>0</v>
          </cell>
          <cell r="AJ44">
            <v>0</v>
          </cell>
          <cell r="AK44" t="str">
            <v/>
          </cell>
        </row>
        <row r="45">
          <cell r="E45" t="str">
            <v>87 51754</v>
          </cell>
          <cell r="F45" t="str">
            <v>GEMARD Philippe</v>
          </cell>
          <cell r="AI45">
            <v>0</v>
          </cell>
          <cell r="AJ45">
            <v>0</v>
          </cell>
          <cell r="AK45" t="str">
            <v/>
          </cell>
        </row>
        <row r="46">
          <cell r="E46" t="str">
            <v>2 63973</v>
          </cell>
          <cell r="F46" t="str">
            <v>LECOMTE Alexis</v>
          </cell>
          <cell r="AI46">
            <v>0</v>
          </cell>
          <cell r="AJ46">
            <v>0</v>
          </cell>
          <cell r="AK46" t="str">
            <v/>
          </cell>
        </row>
        <row r="47">
          <cell r="F47" t="str">
            <v/>
          </cell>
          <cell r="AI47" t="str">
            <v/>
          </cell>
          <cell r="AJ47" t="str">
            <v/>
          </cell>
          <cell r="AK47" t="str">
            <v/>
          </cell>
        </row>
        <row r="48">
          <cell r="E48" t="str">
            <v>91 64007</v>
          </cell>
          <cell r="F48" t="str">
            <v>LEVASSEUR Thierry</v>
          </cell>
          <cell r="AB48">
            <v>168</v>
          </cell>
          <cell r="AC48">
            <v>213</v>
          </cell>
          <cell r="AD48">
            <v>206</v>
          </cell>
          <cell r="AE48">
            <v>156</v>
          </cell>
          <cell r="AF48">
            <v>188</v>
          </cell>
          <cell r="AG48">
            <v>170</v>
          </cell>
          <cell r="AH48">
            <v>216</v>
          </cell>
          <cell r="AI48">
            <v>1317</v>
          </cell>
          <cell r="AJ48">
            <v>7</v>
          </cell>
          <cell r="AK48">
            <v>188.14285714285714</v>
          </cell>
        </row>
        <row r="49">
          <cell r="E49" t="str">
            <v>11 102311</v>
          </cell>
          <cell r="F49" t="str">
            <v>MONTAUFROY Martial</v>
          </cell>
          <cell r="AB49">
            <v>211</v>
          </cell>
          <cell r="AC49">
            <v>179</v>
          </cell>
          <cell r="AD49">
            <v>193</v>
          </cell>
          <cell r="AE49">
            <v>184</v>
          </cell>
          <cell r="AF49">
            <v>166</v>
          </cell>
          <cell r="AG49">
            <v>116</v>
          </cell>
          <cell r="AH49">
            <v>181</v>
          </cell>
          <cell r="AI49">
            <v>1230</v>
          </cell>
          <cell r="AJ49">
            <v>7</v>
          </cell>
          <cell r="AK49">
            <v>175.71428571428572</v>
          </cell>
        </row>
        <row r="50">
          <cell r="E50" t="str">
            <v>3 64830</v>
          </cell>
          <cell r="F50" t="str">
            <v>AUBERT Gérard</v>
          </cell>
          <cell r="AB50">
            <v>168</v>
          </cell>
          <cell r="AC50">
            <v>209</v>
          </cell>
          <cell r="AD50">
            <v>179</v>
          </cell>
          <cell r="AE50">
            <v>157</v>
          </cell>
          <cell r="AF50">
            <v>112</v>
          </cell>
          <cell r="AG50">
            <v>204</v>
          </cell>
          <cell r="AH50">
            <v>123</v>
          </cell>
          <cell r="AI50">
            <v>1152</v>
          </cell>
          <cell r="AJ50">
            <v>7</v>
          </cell>
          <cell r="AK50">
            <v>164.57142857142858</v>
          </cell>
        </row>
        <row r="51">
          <cell r="E51" t="str">
            <v>85 15748</v>
          </cell>
          <cell r="F51" t="str">
            <v>REITEL Jean-Jacques</v>
          </cell>
          <cell r="AI51">
            <v>0</v>
          </cell>
          <cell r="AJ51">
            <v>0</v>
          </cell>
          <cell r="AK51" t="str">
            <v/>
          </cell>
        </row>
        <row r="52">
          <cell r="E52" t="str">
            <v>13 105541</v>
          </cell>
          <cell r="F52" t="str">
            <v>GERMAIN Arnaud</v>
          </cell>
          <cell r="AB52">
            <v>169</v>
          </cell>
          <cell r="AC52">
            <v>212</v>
          </cell>
          <cell r="AD52">
            <v>139</v>
          </cell>
          <cell r="AE52">
            <v>169</v>
          </cell>
          <cell r="AF52">
            <v>156</v>
          </cell>
          <cell r="AG52">
            <v>181</v>
          </cell>
          <cell r="AH52">
            <v>158</v>
          </cell>
          <cell r="AI52">
            <v>1184</v>
          </cell>
          <cell r="AJ52">
            <v>7</v>
          </cell>
          <cell r="AK52">
            <v>169.14285714285714</v>
          </cell>
        </row>
        <row r="53">
          <cell r="E53" t="str">
            <v>84 25198</v>
          </cell>
          <cell r="F53" t="str">
            <v>LANOS Charles</v>
          </cell>
          <cell r="AB53">
            <v>164</v>
          </cell>
          <cell r="AC53">
            <v>149</v>
          </cell>
          <cell r="AD53">
            <v>167</v>
          </cell>
          <cell r="AE53">
            <v>181</v>
          </cell>
          <cell r="AF53">
            <v>180</v>
          </cell>
          <cell r="AG53">
            <v>169</v>
          </cell>
          <cell r="AH53">
            <v>158</v>
          </cell>
          <cell r="AI53">
            <v>1168</v>
          </cell>
          <cell r="AJ53">
            <v>7</v>
          </cell>
          <cell r="AK53">
            <v>166.85714285714286</v>
          </cell>
        </row>
        <row r="54">
          <cell r="F54" t="str">
            <v/>
          </cell>
          <cell r="AI54" t="str">
            <v/>
          </cell>
          <cell r="AJ54" t="str">
            <v/>
          </cell>
          <cell r="AK54" t="str">
            <v/>
          </cell>
        </row>
        <row r="55">
          <cell r="F55" t="str">
            <v/>
          </cell>
          <cell r="AI55" t="str">
            <v/>
          </cell>
          <cell r="AJ55" t="str">
            <v/>
          </cell>
          <cell r="AK55" t="str">
            <v/>
          </cell>
        </row>
        <row r="56">
          <cell r="F56" t="str">
            <v/>
          </cell>
          <cell r="AI56" t="str">
            <v/>
          </cell>
          <cell r="AJ56" t="str">
            <v/>
          </cell>
          <cell r="AK56" t="str">
            <v/>
          </cell>
        </row>
        <row r="57">
          <cell r="F57" t="str">
            <v/>
          </cell>
          <cell r="AI57" t="str">
            <v/>
          </cell>
          <cell r="AJ57" t="str">
            <v/>
          </cell>
          <cell r="AK57" t="str">
            <v/>
          </cell>
        </row>
        <row r="58">
          <cell r="E58" t="str">
            <v>4 87093</v>
          </cell>
          <cell r="F58" t="str">
            <v>RENAUDINEAU Eric</v>
          </cell>
          <cell r="AB58">
            <v>185</v>
          </cell>
          <cell r="AC58">
            <v>200</v>
          </cell>
          <cell r="AD58">
            <v>158</v>
          </cell>
          <cell r="AE58">
            <v>158</v>
          </cell>
          <cell r="AF58">
            <v>201</v>
          </cell>
          <cell r="AG58">
            <v>173</v>
          </cell>
          <cell r="AH58">
            <v>160</v>
          </cell>
          <cell r="AI58">
            <v>1235</v>
          </cell>
          <cell r="AJ58">
            <v>7</v>
          </cell>
          <cell r="AK58">
            <v>176.42857142857142</v>
          </cell>
        </row>
        <row r="59">
          <cell r="E59" t="str">
            <v>99 61716</v>
          </cell>
          <cell r="F59" t="str">
            <v>DIOURIS CASTELOT Pascal</v>
          </cell>
          <cell r="AB59">
            <v>138</v>
          </cell>
          <cell r="AC59">
            <v>154</v>
          </cell>
          <cell r="AE59">
            <v>181</v>
          </cell>
          <cell r="AF59">
            <v>163</v>
          </cell>
          <cell r="AG59">
            <v>196</v>
          </cell>
          <cell r="AH59">
            <v>148</v>
          </cell>
          <cell r="AI59">
            <v>980</v>
          </cell>
          <cell r="AJ59">
            <v>6</v>
          </cell>
          <cell r="AK59">
            <v>163.33333333333334</v>
          </cell>
        </row>
        <row r="60">
          <cell r="E60" t="str">
            <v>12 104190</v>
          </cell>
          <cell r="F60" t="str">
            <v>CLERIS Adrien</v>
          </cell>
          <cell r="AB60">
            <v>159</v>
          </cell>
          <cell r="AC60">
            <v>201</v>
          </cell>
          <cell r="AD60">
            <v>137</v>
          </cell>
          <cell r="AE60">
            <v>180</v>
          </cell>
          <cell r="AF60">
            <v>163</v>
          </cell>
          <cell r="AG60">
            <v>220</v>
          </cell>
          <cell r="AH60">
            <v>193</v>
          </cell>
          <cell r="AI60">
            <v>1253</v>
          </cell>
          <cell r="AJ60">
            <v>7</v>
          </cell>
          <cell r="AK60">
            <v>179</v>
          </cell>
        </row>
        <row r="61">
          <cell r="E61" t="str">
            <v>7 95039</v>
          </cell>
          <cell r="F61" t="str">
            <v>GUERARD Pierre</v>
          </cell>
          <cell r="AB61">
            <v>181</v>
          </cell>
          <cell r="AC61">
            <v>157</v>
          </cell>
          <cell r="AD61">
            <v>168</v>
          </cell>
          <cell r="AG61">
            <v>165</v>
          </cell>
          <cell r="AH61">
            <v>164</v>
          </cell>
          <cell r="AI61">
            <v>835</v>
          </cell>
          <cell r="AJ61">
            <v>5</v>
          </cell>
          <cell r="AK61">
            <v>167</v>
          </cell>
        </row>
        <row r="62">
          <cell r="E62" t="str">
            <v>10 100691</v>
          </cell>
          <cell r="F62" t="str">
            <v>PIERRAIN Christophe</v>
          </cell>
          <cell r="AI62">
            <v>0</v>
          </cell>
          <cell r="AJ62">
            <v>0</v>
          </cell>
          <cell r="AK62" t="str">
            <v/>
          </cell>
        </row>
        <row r="63">
          <cell r="E63" t="str">
            <v>6 91083</v>
          </cell>
          <cell r="F63" t="str">
            <v>LOUESSARD Corentin</v>
          </cell>
          <cell r="AI63">
            <v>0</v>
          </cell>
          <cell r="AJ63">
            <v>0</v>
          </cell>
          <cell r="AK63" t="str">
            <v/>
          </cell>
        </row>
        <row r="64">
          <cell r="E64" t="str">
            <v>90 61039</v>
          </cell>
          <cell r="F64" t="str">
            <v>BOUTARD Lionel</v>
          </cell>
          <cell r="AD64">
            <v>165</v>
          </cell>
          <cell r="AE64">
            <v>148</v>
          </cell>
          <cell r="AF64">
            <v>136</v>
          </cell>
          <cell r="AI64">
            <v>449</v>
          </cell>
          <cell r="AJ64">
            <v>3</v>
          </cell>
          <cell r="AK64">
            <v>149.66666666666666</v>
          </cell>
        </row>
        <row r="65">
          <cell r="E65" t="str">
            <v>1 61981</v>
          </cell>
          <cell r="F65" t="str">
            <v>DEGUINE Guillaume</v>
          </cell>
          <cell r="AB65">
            <v>179</v>
          </cell>
          <cell r="AC65">
            <v>171</v>
          </cell>
          <cell r="AD65">
            <v>184</v>
          </cell>
          <cell r="AE65">
            <v>190</v>
          </cell>
          <cell r="AF65">
            <v>159</v>
          </cell>
          <cell r="AG65">
            <v>162</v>
          </cell>
          <cell r="AH65">
            <v>189</v>
          </cell>
          <cell r="AI65">
            <v>1234</v>
          </cell>
          <cell r="AJ65">
            <v>7</v>
          </cell>
          <cell r="AK65">
            <v>176.28571428571428</v>
          </cell>
        </row>
        <row r="66">
          <cell r="F66" t="str">
            <v/>
          </cell>
          <cell r="AI66" t="str">
            <v/>
          </cell>
          <cell r="AJ66" t="str">
            <v/>
          </cell>
          <cell r="AK66" t="str">
            <v/>
          </cell>
        </row>
        <row r="67">
          <cell r="F67" t="str">
            <v/>
          </cell>
          <cell r="AI67" t="str">
            <v/>
          </cell>
          <cell r="AJ67" t="str">
            <v/>
          </cell>
          <cell r="AK67" t="str">
            <v/>
          </cell>
        </row>
        <row r="68">
          <cell r="E68" t="str">
            <v>2 63894</v>
          </cell>
          <cell r="F68" t="str">
            <v>FERET Michel</v>
          </cell>
          <cell r="AI68">
            <v>0</v>
          </cell>
          <cell r="AJ68">
            <v>0</v>
          </cell>
          <cell r="AK68" t="str">
            <v/>
          </cell>
        </row>
        <row r="69">
          <cell r="E69" t="str">
            <v>2 64224</v>
          </cell>
          <cell r="F69" t="str">
            <v>MAGUERO Maxence</v>
          </cell>
          <cell r="AB69">
            <v>176</v>
          </cell>
          <cell r="AC69">
            <v>223</v>
          </cell>
          <cell r="AD69">
            <v>210</v>
          </cell>
          <cell r="AE69">
            <v>183</v>
          </cell>
          <cell r="AF69">
            <v>184</v>
          </cell>
          <cell r="AG69">
            <v>181</v>
          </cell>
          <cell r="AH69">
            <v>202</v>
          </cell>
          <cell r="AI69">
            <v>1359</v>
          </cell>
          <cell r="AJ69">
            <v>7</v>
          </cell>
          <cell r="AK69">
            <v>194.14285714285714</v>
          </cell>
        </row>
        <row r="70">
          <cell r="E70" t="str">
            <v>5 90541</v>
          </cell>
          <cell r="F70" t="str">
            <v>VITRY Thierry</v>
          </cell>
          <cell r="AB70">
            <v>183</v>
          </cell>
          <cell r="AC70">
            <v>148</v>
          </cell>
          <cell r="AD70">
            <v>121</v>
          </cell>
          <cell r="AE70">
            <v>175</v>
          </cell>
          <cell r="AF70">
            <v>131</v>
          </cell>
          <cell r="AG70">
            <v>180</v>
          </cell>
          <cell r="AH70">
            <v>136</v>
          </cell>
          <cell r="AI70">
            <v>1074</v>
          </cell>
          <cell r="AJ70">
            <v>7</v>
          </cell>
          <cell r="AK70">
            <v>153.42857142857142</v>
          </cell>
        </row>
        <row r="71">
          <cell r="E71" t="str">
            <v>98 40906</v>
          </cell>
          <cell r="F71" t="str">
            <v>HOMBOURGER Luc</v>
          </cell>
          <cell r="AB71">
            <v>150</v>
          </cell>
          <cell r="AC71">
            <v>192</v>
          </cell>
          <cell r="AD71">
            <v>170</v>
          </cell>
          <cell r="AE71">
            <v>174</v>
          </cell>
          <cell r="AF71">
            <v>145</v>
          </cell>
          <cell r="AG71">
            <v>176</v>
          </cell>
          <cell r="AH71">
            <v>181</v>
          </cell>
          <cell r="AI71">
            <v>1188</v>
          </cell>
          <cell r="AJ71">
            <v>7</v>
          </cell>
          <cell r="AK71">
            <v>169.71428571428572</v>
          </cell>
        </row>
        <row r="72">
          <cell r="E72" t="str">
            <v>12 103142</v>
          </cell>
          <cell r="F72" t="str">
            <v>FAYOL Didier</v>
          </cell>
          <cell r="AI72">
            <v>0</v>
          </cell>
          <cell r="AJ72">
            <v>0</v>
          </cell>
          <cell r="AK72" t="str">
            <v/>
          </cell>
        </row>
        <row r="73">
          <cell r="E73" t="str">
            <v>3 64834</v>
          </cell>
          <cell r="F73" t="str">
            <v>MAGUERO Philippe</v>
          </cell>
          <cell r="AB73">
            <v>154</v>
          </cell>
          <cell r="AC73">
            <v>134</v>
          </cell>
          <cell r="AD73">
            <v>197</v>
          </cell>
          <cell r="AE73">
            <v>189</v>
          </cell>
          <cell r="AF73">
            <v>147</v>
          </cell>
          <cell r="AG73">
            <v>177</v>
          </cell>
          <cell r="AH73">
            <v>168</v>
          </cell>
          <cell r="AI73">
            <v>1166</v>
          </cell>
          <cell r="AJ73">
            <v>7</v>
          </cell>
          <cell r="AK73">
            <v>166.57142857142858</v>
          </cell>
        </row>
        <row r="74">
          <cell r="E74" t="str">
            <v>10 100696</v>
          </cell>
          <cell r="F74" t="str">
            <v>THIREL Régis</v>
          </cell>
          <cell r="AB74">
            <v>202</v>
          </cell>
          <cell r="AC74">
            <v>150</v>
          </cell>
          <cell r="AD74">
            <v>212</v>
          </cell>
          <cell r="AE74">
            <v>134</v>
          </cell>
          <cell r="AF74">
            <v>187</v>
          </cell>
          <cell r="AG74">
            <v>137</v>
          </cell>
          <cell r="AH74">
            <v>140</v>
          </cell>
          <cell r="AI74">
            <v>1162</v>
          </cell>
          <cell r="AJ74">
            <v>7</v>
          </cell>
          <cell r="AK74">
            <v>166</v>
          </cell>
        </row>
        <row r="75">
          <cell r="F75" t="str">
            <v/>
          </cell>
          <cell r="AI75" t="str">
            <v/>
          </cell>
          <cell r="AJ75" t="str">
            <v/>
          </cell>
          <cell r="AK75" t="str">
            <v/>
          </cell>
        </row>
        <row r="76">
          <cell r="F76" t="str">
            <v/>
          </cell>
          <cell r="AI76" t="str">
            <v/>
          </cell>
          <cell r="AJ76" t="str">
            <v/>
          </cell>
          <cell r="AK76" t="str">
            <v/>
          </cell>
        </row>
        <row r="77">
          <cell r="F77" t="str">
            <v/>
          </cell>
          <cell r="AI77" t="str">
            <v/>
          </cell>
          <cell r="AJ77" t="str">
            <v/>
          </cell>
          <cell r="AK77" t="str">
            <v/>
          </cell>
        </row>
        <row r="78">
          <cell r="E78" t="str">
            <v>5 90547</v>
          </cell>
          <cell r="F78" t="str">
            <v>DEHAIS Pascal</v>
          </cell>
          <cell r="AB78">
            <v>199</v>
          </cell>
          <cell r="AC78">
            <v>139</v>
          </cell>
          <cell r="AD78">
            <v>157</v>
          </cell>
          <cell r="AF78">
            <v>166</v>
          </cell>
          <cell r="AG78">
            <v>155</v>
          </cell>
          <cell r="AH78">
            <v>171</v>
          </cell>
          <cell r="AI78">
            <v>987</v>
          </cell>
          <cell r="AJ78">
            <v>6</v>
          </cell>
          <cell r="AK78">
            <v>164.5</v>
          </cell>
        </row>
        <row r="79">
          <cell r="E79" t="str">
            <v>5 88588</v>
          </cell>
          <cell r="F79" t="str">
            <v>AUGER Philippe</v>
          </cell>
          <cell r="AB79">
            <v>155</v>
          </cell>
          <cell r="AE79">
            <v>180</v>
          </cell>
          <cell r="AF79">
            <v>168</v>
          </cell>
          <cell r="AG79">
            <v>143</v>
          </cell>
          <cell r="AH79">
            <v>146</v>
          </cell>
          <cell r="AI79">
            <v>792</v>
          </cell>
          <cell r="AJ79">
            <v>5</v>
          </cell>
          <cell r="AK79">
            <v>158.4</v>
          </cell>
        </row>
        <row r="80">
          <cell r="E80" t="str">
            <v>7 93017</v>
          </cell>
          <cell r="F80" t="str">
            <v>LECOURT Pascal</v>
          </cell>
          <cell r="AC80">
            <v>221</v>
          </cell>
          <cell r="AD80">
            <v>178</v>
          </cell>
          <cell r="AE80">
            <v>174</v>
          </cell>
          <cell r="AF80">
            <v>168</v>
          </cell>
          <cell r="AG80">
            <v>170</v>
          </cell>
          <cell r="AH80">
            <v>191</v>
          </cell>
          <cell r="AI80">
            <v>1102</v>
          </cell>
          <cell r="AJ80">
            <v>6</v>
          </cell>
          <cell r="AK80">
            <v>183.66666666666666</v>
          </cell>
        </row>
        <row r="81">
          <cell r="E81" t="str">
            <v>7 93014</v>
          </cell>
          <cell r="F81" t="str">
            <v>CANU Yohann</v>
          </cell>
          <cell r="AB81">
            <v>211</v>
          </cell>
          <cell r="AC81">
            <v>193</v>
          </cell>
          <cell r="AD81">
            <v>185</v>
          </cell>
          <cell r="AE81">
            <v>157</v>
          </cell>
          <cell r="AG81">
            <v>170</v>
          </cell>
          <cell r="AH81">
            <v>230</v>
          </cell>
          <cell r="AI81">
            <v>1146</v>
          </cell>
          <cell r="AJ81">
            <v>6</v>
          </cell>
          <cell r="AK81">
            <v>191</v>
          </cell>
        </row>
        <row r="82">
          <cell r="E82" t="str">
            <v>7 93013</v>
          </cell>
          <cell r="F82" t="str">
            <v>BILLAUX Vivien</v>
          </cell>
          <cell r="AB82">
            <v>177</v>
          </cell>
          <cell r="AC82">
            <v>167</v>
          </cell>
          <cell r="AD82">
            <v>225</v>
          </cell>
          <cell r="AE82">
            <v>180</v>
          </cell>
          <cell r="AF82">
            <v>227</v>
          </cell>
          <cell r="AH82">
            <v>183</v>
          </cell>
          <cell r="AI82">
            <v>1159</v>
          </cell>
          <cell r="AJ82">
            <v>6</v>
          </cell>
          <cell r="AK82">
            <v>193.16666666666666</v>
          </cell>
        </row>
        <row r="83">
          <cell r="E83" t="str">
            <v>8 95202</v>
          </cell>
          <cell r="F83" t="str">
            <v>PRUVOST Lucas</v>
          </cell>
          <cell r="AB83">
            <v>219</v>
          </cell>
          <cell r="AC83">
            <v>159</v>
          </cell>
          <cell r="AD83">
            <v>168</v>
          </cell>
          <cell r="AE83">
            <v>180</v>
          </cell>
          <cell r="AF83">
            <v>182</v>
          </cell>
          <cell r="AG83">
            <v>186</v>
          </cell>
          <cell r="AI83">
            <v>1094</v>
          </cell>
          <cell r="AJ83">
            <v>6</v>
          </cell>
          <cell r="AK83">
            <v>182.33333333333334</v>
          </cell>
        </row>
        <row r="84">
          <cell r="F84" t="str">
            <v/>
          </cell>
          <cell r="AI84" t="str">
            <v/>
          </cell>
          <cell r="AJ84" t="str">
            <v/>
          </cell>
          <cell r="AK84" t="str">
            <v/>
          </cell>
        </row>
        <row r="85">
          <cell r="F85" t="str">
            <v/>
          </cell>
          <cell r="AI85" t="str">
            <v/>
          </cell>
          <cell r="AJ85" t="str">
            <v/>
          </cell>
          <cell r="AK85" t="str">
            <v/>
          </cell>
        </row>
        <row r="86">
          <cell r="F86" t="str">
            <v/>
          </cell>
          <cell r="AI86" t="str">
            <v/>
          </cell>
          <cell r="AJ86" t="str">
            <v/>
          </cell>
          <cell r="AK86" t="str">
            <v/>
          </cell>
        </row>
        <row r="87">
          <cell r="F87" t="str">
            <v/>
          </cell>
          <cell r="AI87" t="str">
            <v/>
          </cell>
          <cell r="AJ87" t="str">
            <v/>
          </cell>
          <cell r="AK8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="89" zoomScaleNormal="89" zoomScalePageLayoutView="0" workbookViewId="0" topLeftCell="A2">
      <selection activeCell="Z47" sqref="Z47"/>
    </sheetView>
  </sheetViews>
  <sheetFormatPr defaultColWidth="12" defaultRowHeight="12.75"/>
  <cols>
    <col min="1" max="1" width="4.16015625" style="0" customWidth="1"/>
    <col min="2" max="2" width="18.83203125" style="0" customWidth="1"/>
    <col min="3" max="3" width="4.33203125" style="0" customWidth="1"/>
    <col min="4" max="4" width="18.83203125" style="0" customWidth="1"/>
    <col min="5" max="5" width="8" style="0" customWidth="1"/>
    <col min="6" max="6" width="3.33203125" style="0" customWidth="1"/>
    <col min="7" max="7" width="8" style="0" customWidth="1"/>
    <col min="8" max="8" width="4.16015625" style="0" customWidth="1"/>
    <col min="9" max="9" width="18.83203125" style="0" customWidth="1"/>
    <col min="10" max="10" width="4.33203125" style="0" customWidth="1"/>
    <col min="11" max="11" width="18.83203125" style="0" customWidth="1"/>
    <col min="12" max="12" width="8" style="0" customWidth="1"/>
    <col min="13" max="13" width="3.33203125" style="0" customWidth="1"/>
    <col min="14" max="14" width="8" style="0" customWidth="1"/>
    <col min="15" max="15" width="4.16015625" style="0" customWidth="1"/>
    <col min="16" max="16" width="18.83203125" style="0" customWidth="1"/>
    <col min="17" max="17" width="4.33203125" style="0" customWidth="1"/>
    <col min="18" max="18" width="18.83203125" style="0" customWidth="1"/>
    <col min="19" max="19" width="9.66015625" style="0" customWidth="1"/>
    <col min="20" max="20" width="3.33203125" style="0" customWidth="1"/>
    <col min="21" max="21" width="8" style="0" customWidth="1"/>
  </cols>
  <sheetData>
    <row r="1" spans="1:21" ht="12.75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>
      <c r="A2" s="1"/>
      <c r="B2" s="2"/>
      <c r="C2" s="2"/>
      <c r="D2" s="2"/>
      <c r="E2" s="129" t="s">
        <v>36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3"/>
      <c r="T2" s="3"/>
      <c r="U2" s="3"/>
    </row>
    <row r="3" spans="1:21" ht="12.75">
      <c r="A3" s="1"/>
      <c r="B3" s="2"/>
      <c r="C3" s="2"/>
      <c r="D3" s="2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5" spans="1:21" ht="19.5">
      <c r="A5" s="1"/>
      <c r="B5" s="1"/>
      <c r="C5" s="1"/>
      <c r="D5" s="1"/>
      <c r="E5" s="128" t="s">
        <v>39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"/>
      <c r="T5" s="1"/>
      <c r="U5" s="1"/>
    </row>
    <row r="6" spans="1:21" ht="15.75">
      <c r="A6" s="4"/>
      <c r="B6" s="4"/>
      <c r="C6" s="4"/>
      <c r="D6" s="1"/>
      <c r="E6" s="1"/>
      <c r="F6" s="1"/>
      <c r="G6" s="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  <c r="T6" s="1"/>
      <c r="U6" s="1"/>
    </row>
    <row r="7" spans="2:21" ht="15.75">
      <c r="B7" s="80" t="s">
        <v>0</v>
      </c>
      <c r="C7" s="1"/>
      <c r="D7" s="2"/>
      <c r="E7" s="6"/>
      <c r="F7" s="2"/>
      <c r="G7" s="2"/>
      <c r="H7" s="7"/>
      <c r="I7" s="7"/>
      <c r="J7" s="7"/>
      <c r="L7" s="7"/>
      <c r="M7" s="7"/>
      <c r="N7" s="7"/>
      <c r="O7" s="7"/>
      <c r="P7" s="7"/>
      <c r="Q7" s="7"/>
      <c r="R7" s="7"/>
      <c r="S7" s="2"/>
      <c r="T7" s="2"/>
      <c r="U7" s="2"/>
    </row>
    <row r="8" spans="1:21" ht="12.75">
      <c r="A8" s="1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75">
      <c r="A9" s="10"/>
      <c r="B9" s="65"/>
      <c r="C9" s="11" t="s">
        <v>1</v>
      </c>
      <c r="D9" s="130" t="s">
        <v>37</v>
      </c>
      <c r="E9" s="130"/>
      <c r="F9" s="130"/>
      <c r="G9" s="131"/>
      <c r="H9" s="12"/>
      <c r="I9" s="64"/>
      <c r="J9" s="11" t="s">
        <v>2</v>
      </c>
      <c r="K9" s="130" t="s">
        <v>33</v>
      </c>
      <c r="L9" s="132"/>
      <c r="M9" s="132"/>
      <c r="N9" s="133"/>
      <c r="O9" s="12"/>
      <c r="P9" s="64"/>
      <c r="Q9" s="11" t="s">
        <v>3</v>
      </c>
      <c r="R9" s="130" t="s">
        <v>38</v>
      </c>
      <c r="S9" s="130"/>
      <c r="T9" s="130"/>
      <c r="U9" s="131"/>
    </row>
    <row r="10" spans="1:21" ht="12.75">
      <c r="A10" s="76" t="s">
        <v>4</v>
      </c>
      <c r="B10" s="77"/>
      <c r="C10" s="77"/>
      <c r="D10" s="78"/>
      <c r="E10" s="77" t="s">
        <v>5</v>
      </c>
      <c r="F10" s="77"/>
      <c r="G10" s="78"/>
      <c r="H10" s="77" t="s">
        <v>4</v>
      </c>
      <c r="I10" s="77"/>
      <c r="J10" s="77"/>
      <c r="K10" s="78"/>
      <c r="L10" s="13" t="s">
        <v>5</v>
      </c>
      <c r="M10" s="13"/>
      <c r="N10" s="14"/>
      <c r="O10" s="77" t="s">
        <v>4</v>
      </c>
      <c r="P10" s="77"/>
      <c r="Q10" s="77"/>
      <c r="R10" s="78"/>
      <c r="S10" s="13" t="s">
        <v>5</v>
      </c>
      <c r="T10" s="13"/>
      <c r="U10" s="14"/>
    </row>
    <row r="11" spans="1:21" ht="12.75">
      <c r="A11" s="20">
        <v>1</v>
      </c>
      <c r="B11" s="106" t="s">
        <v>40</v>
      </c>
      <c r="C11" s="40" t="s">
        <v>6</v>
      </c>
      <c r="D11" s="109" t="s">
        <v>29</v>
      </c>
      <c r="E11" s="81">
        <v>885</v>
      </c>
      <c r="F11" s="81" t="s">
        <v>7</v>
      </c>
      <c r="G11" s="91">
        <v>840</v>
      </c>
      <c r="H11" s="20">
        <v>1</v>
      </c>
      <c r="I11" s="106" t="s">
        <v>24</v>
      </c>
      <c r="J11" s="40" t="s">
        <v>6</v>
      </c>
      <c r="K11" s="106" t="s">
        <v>31</v>
      </c>
      <c r="L11" s="15">
        <v>859</v>
      </c>
      <c r="M11" s="120" t="s">
        <v>7</v>
      </c>
      <c r="N11" s="19">
        <v>818</v>
      </c>
      <c r="O11" s="20">
        <v>1</v>
      </c>
      <c r="P11" s="84" t="s">
        <v>35</v>
      </c>
      <c r="Q11" s="40" t="s">
        <v>6</v>
      </c>
      <c r="R11" s="106" t="s">
        <v>40</v>
      </c>
      <c r="S11" s="20">
        <v>961</v>
      </c>
      <c r="T11" s="15" t="s">
        <v>7</v>
      </c>
      <c r="U11" s="16">
        <v>859</v>
      </c>
    </row>
    <row r="12" spans="1:22" ht="12.75">
      <c r="A12" s="17"/>
      <c r="B12" s="85" t="s">
        <v>24</v>
      </c>
      <c r="C12" s="45" t="s">
        <v>6</v>
      </c>
      <c r="D12" s="85" t="s">
        <v>31</v>
      </c>
      <c r="E12" s="82">
        <v>895</v>
      </c>
      <c r="F12" s="92" t="s">
        <v>7</v>
      </c>
      <c r="G12" s="93">
        <v>765</v>
      </c>
      <c r="H12" s="17"/>
      <c r="I12" s="89" t="s">
        <v>35</v>
      </c>
      <c r="J12" s="45" t="s">
        <v>6</v>
      </c>
      <c r="K12" s="85" t="s">
        <v>40</v>
      </c>
      <c r="L12" s="18">
        <v>810</v>
      </c>
      <c r="M12" s="121" t="s">
        <v>7</v>
      </c>
      <c r="N12" s="19">
        <v>805</v>
      </c>
      <c r="O12" s="17"/>
      <c r="P12" s="85" t="s">
        <v>24</v>
      </c>
      <c r="Q12" s="45" t="s">
        <v>6</v>
      </c>
      <c r="R12" s="85" t="s">
        <v>31</v>
      </c>
      <c r="S12" s="114">
        <v>821</v>
      </c>
      <c r="T12" s="21" t="s">
        <v>7</v>
      </c>
      <c r="U12" s="114">
        <v>781</v>
      </c>
      <c r="V12" s="79"/>
    </row>
    <row r="13" spans="1:26" ht="12.75">
      <c r="A13" s="17"/>
      <c r="B13" s="89" t="s">
        <v>27</v>
      </c>
      <c r="C13" s="45" t="s">
        <v>6</v>
      </c>
      <c r="D13" s="89" t="s">
        <v>34</v>
      </c>
      <c r="E13" s="82">
        <v>783</v>
      </c>
      <c r="F13" s="92" t="s">
        <v>7</v>
      </c>
      <c r="G13" s="93">
        <v>755</v>
      </c>
      <c r="H13" s="17"/>
      <c r="I13" s="89" t="s">
        <v>27</v>
      </c>
      <c r="J13" s="45" t="s">
        <v>6</v>
      </c>
      <c r="K13" s="85" t="s">
        <v>32</v>
      </c>
      <c r="L13" s="98">
        <v>827</v>
      </c>
      <c r="M13" s="121" t="s">
        <v>7</v>
      </c>
      <c r="N13" s="22">
        <v>807</v>
      </c>
      <c r="O13" s="17"/>
      <c r="P13" s="85" t="s">
        <v>32</v>
      </c>
      <c r="Q13" s="45" t="s">
        <v>6</v>
      </c>
      <c r="R13" s="102" t="s">
        <v>29</v>
      </c>
      <c r="S13" s="23">
        <v>865</v>
      </c>
      <c r="T13" s="21" t="s">
        <v>7</v>
      </c>
      <c r="U13" s="22">
        <v>798</v>
      </c>
      <c r="Z13" t="s">
        <v>25</v>
      </c>
    </row>
    <row r="14" spans="1:21" ht="12.75">
      <c r="A14" s="27"/>
      <c r="B14" s="108" t="s">
        <v>35</v>
      </c>
      <c r="C14" s="107" t="s">
        <v>6</v>
      </c>
      <c r="D14" s="100" t="s">
        <v>32</v>
      </c>
      <c r="E14" s="83">
        <v>903</v>
      </c>
      <c r="F14" s="94" t="s">
        <v>7</v>
      </c>
      <c r="G14" s="95">
        <v>865</v>
      </c>
      <c r="H14" s="27"/>
      <c r="I14" s="126" t="s">
        <v>29</v>
      </c>
      <c r="J14" s="107" t="s">
        <v>6</v>
      </c>
      <c r="K14" s="108" t="s">
        <v>34</v>
      </c>
      <c r="L14" s="24">
        <v>859</v>
      </c>
      <c r="M14" s="122" t="s">
        <v>7</v>
      </c>
      <c r="N14" s="26">
        <v>814</v>
      </c>
      <c r="O14" s="27"/>
      <c r="P14" s="108" t="s">
        <v>34</v>
      </c>
      <c r="Q14" s="107" t="s">
        <v>6</v>
      </c>
      <c r="R14" s="108" t="s">
        <v>27</v>
      </c>
      <c r="S14" s="61">
        <v>880</v>
      </c>
      <c r="T14" s="24" t="s">
        <v>7</v>
      </c>
      <c r="U14" s="28">
        <v>842</v>
      </c>
    </row>
    <row r="15" spans="1:21" ht="12.75">
      <c r="A15" s="20">
        <v>2</v>
      </c>
      <c r="B15" s="106" t="s">
        <v>40</v>
      </c>
      <c r="C15" s="40" t="s">
        <v>6</v>
      </c>
      <c r="D15" s="106" t="s">
        <v>31</v>
      </c>
      <c r="E15" s="81">
        <v>869</v>
      </c>
      <c r="F15" s="105" t="s">
        <v>7</v>
      </c>
      <c r="G15" s="91">
        <v>754</v>
      </c>
      <c r="H15" s="20">
        <v>2</v>
      </c>
      <c r="I15" s="106" t="s">
        <v>24</v>
      </c>
      <c r="J15" s="40" t="s">
        <v>6</v>
      </c>
      <c r="K15" s="109" t="s">
        <v>29</v>
      </c>
      <c r="L15" s="15">
        <v>921</v>
      </c>
      <c r="M15" s="123" t="s">
        <v>7</v>
      </c>
      <c r="N15" s="16">
        <v>859</v>
      </c>
      <c r="O15" s="20">
        <v>2</v>
      </c>
      <c r="P15" s="84" t="s">
        <v>35</v>
      </c>
      <c r="Q15" s="40" t="s">
        <v>6</v>
      </c>
      <c r="R15" s="109" t="s">
        <v>29</v>
      </c>
      <c r="S15" s="17">
        <v>879</v>
      </c>
      <c r="T15" s="21" t="s">
        <v>7</v>
      </c>
      <c r="U15" s="19">
        <v>759</v>
      </c>
    </row>
    <row r="16" spans="1:21" ht="12.75">
      <c r="A16" s="17"/>
      <c r="B16" s="102" t="s">
        <v>29</v>
      </c>
      <c r="C16" s="45" t="s">
        <v>6</v>
      </c>
      <c r="D16" s="85" t="s">
        <v>24</v>
      </c>
      <c r="E16" s="82">
        <v>896</v>
      </c>
      <c r="F16" s="92" t="s">
        <v>7</v>
      </c>
      <c r="G16" s="93">
        <v>866</v>
      </c>
      <c r="H16" s="17"/>
      <c r="I16" s="89" t="s">
        <v>35</v>
      </c>
      <c r="J16" s="45" t="s">
        <v>6</v>
      </c>
      <c r="K16" s="85" t="s">
        <v>32</v>
      </c>
      <c r="L16" s="18">
        <v>861</v>
      </c>
      <c r="M16" s="121" t="s">
        <v>7</v>
      </c>
      <c r="N16" s="19">
        <v>756</v>
      </c>
      <c r="O16" s="17"/>
      <c r="P16" s="85" t="s">
        <v>40</v>
      </c>
      <c r="Q16" s="45" t="s">
        <v>6</v>
      </c>
      <c r="R16" s="85" t="s">
        <v>32</v>
      </c>
      <c r="S16" s="17">
        <v>863</v>
      </c>
      <c r="T16" s="21" t="s">
        <v>7</v>
      </c>
      <c r="U16" s="19">
        <v>847</v>
      </c>
    </row>
    <row r="17" spans="1:22" ht="12.75">
      <c r="A17" s="17"/>
      <c r="B17" s="89" t="s">
        <v>35</v>
      </c>
      <c r="C17" s="45" t="s">
        <v>6</v>
      </c>
      <c r="D17" s="89" t="s">
        <v>27</v>
      </c>
      <c r="E17" s="82">
        <v>772</v>
      </c>
      <c r="F17" s="92" t="s">
        <v>7</v>
      </c>
      <c r="G17" s="93">
        <v>746</v>
      </c>
      <c r="H17" s="17"/>
      <c r="I17" s="85" t="s">
        <v>40</v>
      </c>
      <c r="J17" s="45" t="s">
        <v>6</v>
      </c>
      <c r="K17" s="89" t="s">
        <v>27</v>
      </c>
      <c r="L17" s="98">
        <v>837</v>
      </c>
      <c r="M17" s="121" t="s">
        <v>7</v>
      </c>
      <c r="N17" s="22">
        <v>777</v>
      </c>
      <c r="O17" s="17"/>
      <c r="P17" s="89" t="s">
        <v>34</v>
      </c>
      <c r="Q17" s="45" t="s">
        <v>6</v>
      </c>
      <c r="R17" s="85" t="s">
        <v>24</v>
      </c>
      <c r="S17" s="23">
        <v>962</v>
      </c>
      <c r="T17" s="21" t="s">
        <v>7</v>
      </c>
      <c r="U17" s="22">
        <v>844</v>
      </c>
      <c r="V17" s="1"/>
    </row>
    <row r="18" spans="1:22" ht="12.75">
      <c r="A18" s="27"/>
      <c r="B18" s="100" t="s">
        <v>32</v>
      </c>
      <c r="C18" s="54" t="s">
        <v>6</v>
      </c>
      <c r="D18" s="108" t="s">
        <v>34</v>
      </c>
      <c r="E18" s="83">
        <v>817</v>
      </c>
      <c r="F18" s="83" t="s">
        <v>7</v>
      </c>
      <c r="G18" s="95">
        <v>781</v>
      </c>
      <c r="H18" s="27"/>
      <c r="I18" s="108" t="s">
        <v>34</v>
      </c>
      <c r="J18" s="110" t="s">
        <v>6</v>
      </c>
      <c r="K18" s="100" t="s">
        <v>31</v>
      </c>
      <c r="L18" s="24">
        <v>911</v>
      </c>
      <c r="M18" s="122" t="s">
        <v>7</v>
      </c>
      <c r="N18" s="26">
        <v>727</v>
      </c>
      <c r="O18" s="27"/>
      <c r="P18" s="108" t="s">
        <v>27</v>
      </c>
      <c r="Q18" s="54" t="s">
        <v>6</v>
      </c>
      <c r="R18" s="100" t="s">
        <v>31</v>
      </c>
      <c r="S18" s="61">
        <v>883</v>
      </c>
      <c r="T18" s="24" t="s">
        <v>7</v>
      </c>
      <c r="U18" s="28">
        <v>844</v>
      </c>
      <c r="V18" s="1"/>
    </row>
    <row r="19" spans="1:22" ht="12.75">
      <c r="A19" s="20">
        <v>3</v>
      </c>
      <c r="B19" s="106" t="s">
        <v>40</v>
      </c>
      <c r="C19" s="40" t="s">
        <v>6</v>
      </c>
      <c r="D19" s="84" t="s">
        <v>34</v>
      </c>
      <c r="E19" s="81">
        <v>806</v>
      </c>
      <c r="F19" s="81" t="s">
        <v>7</v>
      </c>
      <c r="G19" s="91">
        <v>753</v>
      </c>
      <c r="H19" s="20">
        <v>3</v>
      </c>
      <c r="I19" s="106" t="s">
        <v>24</v>
      </c>
      <c r="J19" s="113" t="s">
        <v>6</v>
      </c>
      <c r="K19" s="84" t="s">
        <v>27</v>
      </c>
      <c r="L19" s="15">
        <v>964</v>
      </c>
      <c r="M19" s="123" t="s">
        <v>7</v>
      </c>
      <c r="N19" s="16">
        <v>868</v>
      </c>
      <c r="O19" s="20">
        <v>3</v>
      </c>
      <c r="P19" s="84" t="s">
        <v>35</v>
      </c>
      <c r="Q19" s="40" t="s">
        <v>6</v>
      </c>
      <c r="R19" s="106" t="s">
        <v>24</v>
      </c>
      <c r="S19" s="20">
        <v>913</v>
      </c>
      <c r="T19" s="15" t="s">
        <v>7</v>
      </c>
      <c r="U19" s="16">
        <v>898</v>
      </c>
      <c r="V19" s="1"/>
    </row>
    <row r="20" spans="1:22" ht="12.75">
      <c r="A20" s="17"/>
      <c r="B20" s="102" t="s">
        <v>29</v>
      </c>
      <c r="C20" s="45" t="s">
        <v>6</v>
      </c>
      <c r="D20" s="85" t="s">
        <v>32</v>
      </c>
      <c r="E20" s="82">
        <v>844</v>
      </c>
      <c r="F20" s="96" t="s">
        <v>7</v>
      </c>
      <c r="G20" s="93">
        <v>806</v>
      </c>
      <c r="H20" s="17"/>
      <c r="I20" s="89" t="s">
        <v>35</v>
      </c>
      <c r="J20" s="45" t="s">
        <v>6</v>
      </c>
      <c r="K20" s="89" t="s">
        <v>34</v>
      </c>
      <c r="L20" s="18">
        <v>894</v>
      </c>
      <c r="M20" s="124" t="s">
        <v>7</v>
      </c>
      <c r="N20" s="19">
        <v>818</v>
      </c>
      <c r="O20" s="17"/>
      <c r="P20" s="89" t="s">
        <v>34</v>
      </c>
      <c r="Q20" s="45" t="s">
        <v>6</v>
      </c>
      <c r="R20" s="85" t="s">
        <v>40</v>
      </c>
      <c r="S20" s="17">
        <v>884</v>
      </c>
      <c r="T20" s="21" t="s">
        <v>7</v>
      </c>
      <c r="U20" s="19">
        <v>840</v>
      </c>
      <c r="V20" s="1"/>
    </row>
    <row r="21" spans="1:22" ht="12.75">
      <c r="A21" s="17"/>
      <c r="B21" s="85" t="s">
        <v>24</v>
      </c>
      <c r="C21" s="45" t="s">
        <v>6</v>
      </c>
      <c r="D21" s="89" t="s">
        <v>35</v>
      </c>
      <c r="E21" s="82">
        <v>862</v>
      </c>
      <c r="F21" s="92" t="s">
        <v>7</v>
      </c>
      <c r="G21" s="93">
        <v>858</v>
      </c>
      <c r="H21" s="17"/>
      <c r="I21" s="85" t="s">
        <v>40</v>
      </c>
      <c r="J21" s="45" t="s">
        <v>6</v>
      </c>
      <c r="K21" s="85" t="s">
        <v>31</v>
      </c>
      <c r="L21" s="98">
        <v>923</v>
      </c>
      <c r="M21" s="121" t="s">
        <v>7</v>
      </c>
      <c r="N21" s="22">
        <v>853</v>
      </c>
      <c r="O21" s="17"/>
      <c r="P21" s="102" t="s">
        <v>29</v>
      </c>
      <c r="Q21" s="45" t="s">
        <v>6</v>
      </c>
      <c r="R21" s="85" t="s">
        <v>31</v>
      </c>
      <c r="S21" s="23">
        <v>892</v>
      </c>
      <c r="T21" s="21" t="s">
        <v>7</v>
      </c>
      <c r="U21" s="22">
        <v>739</v>
      </c>
      <c r="V21" s="1"/>
    </row>
    <row r="22" spans="1:22" ht="12.75">
      <c r="A22" s="27"/>
      <c r="B22" s="108" t="s">
        <v>27</v>
      </c>
      <c r="C22" s="110" t="s">
        <v>6</v>
      </c>
      <c r="D22" s="100" t="s">
        <v>31</v>
      </c>
      <c r="E22" s="83">
        <v>880</v>
      </c>
      <c r="F22" s="83" t="s">
        <v>7</v>
      </c>
      <c r="G22" s="95">
        <v>819</v>
      </c>
      <c r="H22" s="27"/>
      <c r="I22" s="100" t="s">
        <v>32</v>
      </c>
      <c r="J22" s="54" t="s">
        <v>6</v>
      </c>
      <c r="K22" s="126" t="s">
        <v>29</v>
      </c>
      <c r="L22" s="29">
        <v>843</v>
      </c>
      <c r="M22" s="125" t="s">
        <v>7</v>
      </c>
      <c r="N22" s="30">
        <v>831</v>
      </c>
      <c r="O22" s="27"/>
      <c r="P22" s="100" t="s">
        <v>32</v>
      </c>
      <c r="Q22" s="54" t="s">
        <v>6</v>
      </c>
      <c r="R22" s="108" t="s">
        <v>27</v>
      </c>
      <c r="S22" s="61">
        <v>910</v>
      </c>
      <c r="T22" s="24" t="s">
        <v>7</v>
      </c>
      <c r="U22" s="28">
        <v>812</v>
      </c>
      <c r="V22" s="1"/>
    </row>
    <row r="23" spans="1:22" ht="12.75">
      <c r="A23" s="20">
        <v>4</v>
      </c>
      <c r="B23" s="106" t="s">
        <v>40</v>
      </c>
      <c r="C23" s="40" t="s">
        <v>6</v>
      </c>
      <c r="D23" s="84" t="s">
        <v>35</v>
      </c>
      <c r="E23" s="81">
        <v>937</v>
      </c>
      <c r="F23" s="81" t="s">
        <v>7</v>
      </c>
      <c r="G23" s="91">
        <v>848</v>
      </c>
      <c r="H23" s="20">
        <v>4</v>
      </c>
      <c r="I23" s="84" t="s">
        <v>35</v>
      </c>
      <c r="J23" s="40" t="s">
        <v>6</v>
      </c>
      <c r="K23" s="106" t="s">
        <v>24</v>
      </c>
      <c r="L23" s="15">
        <v>857</v>
      </c>
      <c r="M23" s="123" t="s">
        <v>7</v>
      </c>
      <c r="N23" s="16">
        <v>807</v>
      </c>
      <c r="O23" s="20">
        <v>4</v>
      </c>
      <c r="P23" s="84" t="s">
        <v>35</v>
      </c>
      <c r="Q23" s="40" t="s">
        <v>6</v>
      </c>
      <c r="R23" s="84" t="s">
        <v>27</v>
      </c>
      <c r="S23" s="20">
        <v>871</v>
      </c>
      <c r="T23" s="15" t="s">
        <v>7</v>
      </c>
      <c r="U23" s="16">
        <v>857</v>
      </c>
      <c r="V23" s="1"/>
    </row>
    <row r="24" spans="1:22" ht="12.75">
      <c r="A24" s="17"/>
      <c r="B24" s="89" t="s">
        <v>27</v>
      </c>
      <c r="C24" s="45" t="s">
        <v>6</v>
      </c>
      <c r="D24" s="102" t="s">
        <v>29</v>
      </c>
      <c r="E24" s="82">
        <v>814</v>
      </c>
      <c r="F24" s="92" t="s">
        <v>7</v>
      </c>
      <c r="G24" s="93">
        <v>752</v>
      </c>
      <c r="H24" s="17"/>
      <c r="I24" s="85" t="s">
        <v>40</v>
      </c>
      <c r="J24" s="45" t="s">
        <v>6</v>
      </c>
      <c r="K24" s="102" t="s">
        <v>29</v>
      </c>
      <c r="L24" s="18">
        <v>798</v>
      </c>
      <c r="M24" s="121" t="s">
        <v>7</v>
      </c>
      <c r="N24" s="19">
        <v>760</v>
      </c>
      <c r="O24" s="17"/>
      <c r="P24" s="85" t="s">
        <v>40</v>
      </c>
      <c r="Q24" s="45" t="s">
        <v>6</v>
      </c>
      <c r="R24" s="85" t="s">
        <v>31</v>
      </c>
      <c r="S24" s="17">
        <v>811</v>
      </c>
      <c r="T24" s="21" t="s">
        <v>7</v>
      </c>
      <c r="U24" s="19">
        <v>682</v>
      </c>
      <c r="V24" s="1"/>
    </row>
    <row r="25" spans="1:22" ht="12.75">
      <c r="A25" s="17"/>
      <c r="B25" s="85" t="s">
        <v>24</v>
      </c>
      <c r="C25" s="45" t="s">
        <v>6</v>
      </c>
      <c r="D25" s="89" t="s">
        <v>34</v>
      </c>
      <c r="E25" s="82">
        <v>864</v>
      </c>
      <c r="F25" s="92" t="s">
        <v>7</v>
      </c>
      <c r="G25" s="93">
        <v>724</v>
      </c>
      <c r="H25" s="17"/>
      <c r="I25" s="89" t="s">
        <v>27</v>
      </c>
      <c r="J25" s="45" t="s">
        <v>6</v>
      </c>
      <c r="K25" s="89" t="s">
        <v>34</v>
      </c>
      <c r="L25" s="98">
        <v>844</v>
      </c>
      <c r="M25" s="121" t="s">
        <v>7</v>
      </c>
      <c r="N25" s="22">
        <v>837</v>
      </c>
      <c r="O25" s="17"/>
      <c r="P25" s="85" t="s">
        <v>32</v>
      </c>
      <c r="Q25" s="45" t="s">
        <v>6</v>
      </c>
      <c r="R25" s="85" t="s">
        <v>24</v>
      </c>
      <c r="S25" s="23">
        <v>855</v>
      </c>
      <c r="T25" s="21" t="s">
        <v>7</v>
      </c>
      <c r="U25" s="22">
        <v>804</v>
      </c>
      <c r="V25" s="1"/>
    </row>
    <row r="26" spans="1:22" ht="12.75">
      <c r="A26" s="27"/>
      <c r="B26" s="100" t="s">
        <v>31</v>
      </c>
      <c r="C26" s="54" t="s">
        <v>6</v>
      </c>
      <c r="D26" s="100" t="s">
        <v>32</v>
      </c>
      <c r="E26" s="83">
        <v>812</v>
      </c>
      <c r="F26" s="83" t="s">
        <v>7</v>
      </c>
      <c r="G26" s="95">
        <v>809</v>
      </c>
      <c r="H26" s="27"/>
      <c r="I26" s="100" t="s">
        <v>32</v>
      </c>
      <c r="J26" s="54" t="s">
        <v>6</v>
      </c>
      <c r="K26" s="100" t="s">
        <v>31</v>
      </c>
      <c r="L26" s="24">
        <v>942</v>
      </c>
      <c r="M26" s="122" t="s">
        <v>7</v>
      </c>
      <c r="N26" s="26">
        <v>834</v>
      </c>
      <c r="O26" s="27"/>
      <c r="P26" s="126" t="s">
        <v>29</v>
      </c>
      <c r="Q26" s="54" t="s">
        <v>6</v>
      </c>
      <c r="R26" s="108" t="s">
        <v>34</v>
      </c>
      <c r="S26" s="61">
        <v>876</v>
      </c>
      <c r="T26" s="25" t="s">
        <v>7</v>
      </c>
      <c r="U26" s="28">
        <v>847</v>
      </c>
      <c r="V26" s="1"/>
    </row>
    <row r="27" spans="1:22" ht="12.75">
      <c r="A27" s="20">
        <v>5</v>
      </c>
      <c r="B27" s="106" t="s">
        <v>40</v>
      </c>
      <c r="C27" s="40" t="s">
        <v>6</v>
      </c>
      <c r="D27" s="84" t="s">
        <v>27</v>
      </c>
      <c r="E27" s="81">
        <v>850</v>
      </c>
      <c r="F27" s="81" t="s">
        <v>7</v>
      </c>
      <c r="G27" s="91">
        <v>811</v>
      </c>
      <c r="H27" s="20">
        <v>5</v>
      </c>
      <c r="I27" s="106" t="s">
        <v>24</v>
      </c>
      <c r="J27" s="40" t="s">
        <v>6</v>
      </c>
      <c r="K27" s="106" t="s">
        <v>32</v>
      </c>
      <c r="L27" s="15">
        <v>908</v>
      </c>
      <c r="M27" s="123" t="s">
        <v>7</v>
      </c>
      <c r="N27" s="16">
        <v>822</v>
      </c>
      <c r="O27" s="20">
        <v>5</v>
      </c>
      <c r="P27" s="84" t="s">
        <v>35</v>
      </c>
      <c r="Q27" s="40" t="s">
        <v>6</v>
      </c>
      <c r="R27" s="106" t="s">
        <v>31</v>
      </c>
      <c r="S27" s="20">
        <v>911</v>
      </c>
      <c r="T27" s="15" t="s">
        <v>7</v>
      </c>
      <c r="U27" s="16">
        <v>820</v>
      </c>
      <c r="V27" s="1"/>
    </row>
    <row r="28" spans="1:22" ht="12.75">
      <c r="A28" s="17"/>
      <c r="B28" s="102" t="s">
        <v>29</v>
      </c>
      <c r="C28" s="111" t="s">
        <v>6</v>
      </c>
      <c r="D28" s="89" t="s">
        <v>35</v>
      </c>
      <c r="E28" s="82">
        <v>944</v>
      </c>
      <c r="F28" s="82" t="s">
        <v>7</v>
      </c>
      <c r="G28" s="93">
        <v>833</v>
      </c>
      <c r="H28" s="17"/>
      <c r="I28" s="89" t="s">
        <v>35</v>
      </c>
      <c r="J28" s="45" t="s">
        <v>6</v>
      </c>
      <c r="K28" s="85" t="s">
        <v>31</v>
      </c>
      <c r="L28" s="18">
        <v>870</v>
      </c>
      <c r="M28" s="121" t="s">
        <v>7</v>
      </c>
      <c r="N28" s="19">
        <v>777</v>
      </c>
      <c r="O28" s="17"/>
      <c r="P28" s="85" t="s">
        <v>40</v>
      </c>
      <c r="Q28" s="45" t="s">
        <v>6</v>
      </c>
      <c r="R28" s="89" t="s">
        <v>27</v>
      </c>
      <c r="S28" s="17">
        <v>936</v>
      </c>
      <c r="T28" s="21" t="s">
        <v>7</v>
      </c>
      <c r="U28" s="19">
        <v>822</v>
      </c>
      <c r="V28" s="1"/>
    </row>
    <row r="29" spans="1:22" ht="12.75">
      <c r="A29" s="17"/>
      <c r="B29" s="85" t="s">
        <v>24</v>
      </c>
      <c r="C29" s="111" t="s">
        <v>6</v>
      </c>
      <c r="D29" s="85" t="s">
        <v>32</v>
      </c>
      <c r="E29" s="82">
        <v>799</v>
      </c>
      <c r="F29" s="82" t="s">
        <v>7</v>
      </c>
      <c r="G29" s="93">
        <v>763</v>
      </c>
      <c r="H29" s="17"/>
      <c r="I29" s="89" t="s">
        <v>34</v>
      </c>
      <c r="J29" s="45" t="s">
        <v>6</v>
      </c>
      <c r="K29" s="85" t="s">
        <v>40</v>
      </c>
      <c r="L29" s="98">
        <v>906</v>
      </c>
      <c r="M29" s="121" t="s">
        <v>7</v>
      </c>
      <c r="N29" s="22">
        <v>868</v>
      </c>
      <c r="O29" s="17"/>
      <c r="P29" s="85" t="s">
        <v>24</v>
      </c>
      <c r="Q29" s="45" t="s">
        <v>6</v>
      </c>
      <c r="R29" s="102" t="s">
        <v>29</v>
      </c>
      <c r="S29" s="23">
        <v>805</v>
      </c>
      <c r="T29" s="21" t="s">
        <v>7</v>
      </c>
      <c r="U29" s="22">
        <v>786</v>
      </c>
      <c r="V29" s="1"/>
    </row>
    <row r="30" spans="1:22" ht="12.75">
      <c r="A30" s="27"/>
      <c r="B30" s="100" t="s">
        <v>31</v>
      </c>
      <c r="C30" s="54" t="s">
        <v>6</v>
      </c>
      <c r="D30" s="108" t="s">
        <v>34</v>
      </c>
      <c r="E30" s="83">
        <v>800</v>
      </c>
      <c r="F30" s="97" t="s">
        <v>7</v>
      </c>
      <c r="G30" s="95">
        <v>703</v>
      </c>
      <c r="H30" s="27"/>
      <c r="I30" s="108" t="s">
        <v>27</v>
      </c>
      <c r="J30" s="54" t="s">
        <v>6</v>
      </c>
      <c r="K30" s="126" t="s">
        <v>29</v>
      </c>
      <c r="L30" s="24">
        <v>816</v>
      </c>
      <c r="M30" s="122" t="s">
        <v>7</v>
      </c>
      <c r="N30" s="26">
        <v>800</v>
      </c>
      <c r="O30" s="27"/>
      <c r="P30" s="108" t="s">
        <v>34</v>
      </c>
      <c r="Q30" s="54" t="s">
        <v>6</v>
      </c>
      <c r="R30" s="100" t="s">
        <v>32</v>
      </c>
      <c r="S30" s="61">
        <v>802</v>
      </c>
      <c r="T30" s="25" t="s">
        <v>7</v>
      </c>
      <c r="U30" s="28">
        <v>794</v>
      </c>
      <c r="V30" s="1"/>
    </row>
    <row r="31" spans="1:22" ht="12.75">
      <c r="A31" s="20">
        <v>6</v>
      </c>
      <c r="B31" s="106" t="s">
        <v>24</v>
      </c>
      <c r="C31" s="40" t="s">
        <v>6</v>
      </c>
      <c r="D31" s="106" t="s">
        <v>40</v>
      </c>
      <c r="E31" s="81">
        <v>872</v>
      </c>
      <c r="F31" s="81" t="s">
        <v>7</v>
      </c>
      <c r="G31" s="91">
        <v>870</v>
      </c>
      <c r="H31" s="20">
        <v>6</v>
      </c>
      <c r="I31" s="106" t="s">
        <v>24</v>
      </c>
      <c r="J31" s="40" t="s">
        <v>6</v>
      </c>
      <c r="K31" s="84" t="s">
        <v>34</v>
      </c>
      <c r="L31" s="15">
        <v>1001</v>
      </c>
      <c r="M31" s="123" t="s">
        <v>7</v>
      </c>
      <c r="N31" s="16">
        <v>869</v>
      </c>
      <c r="O31" s="20">
        <v>6</v>
      </c>
      <c r="P31" s="106" t="s">
        <v>32</v>
      </c>
      <c r="Q31" s="40" t="s">
        <v>6</v>
      </c>
      <c r="R31" s="84" t="s">
        <v>35</v>
      </c>
      <c r="S31" s="20">
        <v>851</v>
      </c>
      <c r="T31" s="15" t="s">
        <v>7</v>
      </c>
      <c r="U31" s="16">
        <v>824</v>
      </c>
      <c r="V31" s="1"/>
    </row>
    <row r="32" spans="1:22" ht="12.75">
      <c r="A32" s="17"/>
      <c r="B32" s="102" t="s">
        <v>29</v>
      </c>
      <c r="C32" s="111" t="s">
        <v>6</v>
      </c>
      <c r="D32" s="85" t="s">
        <v>31</v>
      </c>
      <c r="E32" s="82">
        <v>873</v>
      </c>
      <c r="F32" s="82" t="s">
        <v>7</v>
      </c>
      <c r="G32" s="93">
        <v>832</v>
      </c>
      <c r="H32" s="17"/>
      <c r="I32" s="89" t="s">
        <v>35</v>
      </c>
      <c r="J32" s="45" t="s">
        <v>6</v>
      </c>
      <c r="K32" s="89" t="s">
        <v>27</v>
      </c>
      <c r="L32" s="18">
        <v>816</v>
      </c>
      <c r="M32" s="121" t="s">
        <v>7</v>
      </c>
      <c r="N32" s="19">
        <v>756</v>
      </c>
      <c r="O32" s="17"/>
      <c r="P32" s="102" t="s">
        <v>29</v>
      </c>
      <c r="Q32" s="45" t="s">
        <v>6</v>
      </c>
      <c r="R32" s="85" t="s">
        <v>40</v>
      </c>
      <c r="S32" s="17">
        <v>974</v>
      </c>
      <c r="T32" s="21" t="s">
        <v>7</v>
      </c>
      <c r="U32" s="19">
        <v>954</v>
      </c>
      <c r="V32" s="31"/>
    </row>
    <row r="33" spans="1:22" ht="12.75">
      <c r="A33" s="17"/>
      <c r="B33" s="89" t="s">
        <v>27</v>
      </c>
      <c r="C33" s="111" t="s">
        <v>6</v>
      </c>
      <c r="D33" s="85" t="s">
        <v>32</v>
      </c>
      <c r="E33" s="82">
        <v>888</v>
      </c>
      <c r="F33" s="82" t="s">
        <v>7</v>
      </c>
      <c r="G33" s="93">
        <v>785</v>
      </c>
      <c r="H33" s="17"/>
      <c r="I33" s="85" t="s">
        <v>40</v>
      </c>
      <c r="J33" s="45" t="s">
        <v>6</v>
      </c>
      <c r="K33" s="85" t="s">
        <v>32</v>
      </c>
      <c r="L33" s="98">
        <v>983</v>
      </c>
      <c r="M33" s="121" t="s">
        <v>7</v>
      </c>
      <c r="N33" s="22">
        <v>869</v>
      </c>
      <c r="O33" s="17"/>
      <c r="P33" s="85" t="s">
        <v>24</v>
      </c>
      <c r="Q33" s="45" t="s">
        <v>6</v>
      </c>
      <c r="R33" s="89" t="s">
        <v>27</v>
      </c>
      <c r="S33" s="23">
        <v>922</v>
      </c>
      <c r="T33" s="21" t="s">
        <v>7</v>
      </c>
      <c r="U33" s="22">
        <v>916</v>
      </c>
      <c r="V33" s="31"/>
    </row>
    <row r="34" spans="1:22" ht="12.75">
      <c r="A34" s="27"/>
      <c r="B34" s="108" t="s">
        <v>35</v>
      </c>
      <c r="C34" s="54" t="s">
        <v>6</v>
      </c>
      <c r="D34" s="108" t="s">
        <v>34</v>
      </c>
      <c r="E34" s="83">
        <v>852</v>
      </c>
      <c r="F34" s="97" t="s">
        <v>7</v>
      </c>
      <c r="G34" s="95">
        <v>700</v>
      </c>
      <c r="H34" s="27"/>
      <c r="I34" s="100" t="s">
        <v>31</v>
      </c>
      <c r="J34" s="54" t="s">
        <v>6</v>
      </c>
      <c r="K34" s="126" t="s">
        <v>29</v>
      </c>
      <c r="L34" s="24">
        <v>836</v>
      </c>
      <c r="M34" s="122" t="s">
        <v>7</v>
      </c>
      <c r="N34" s="26">
        <v>774</v>
      </c>
      <c r="O34" s="99" t="s">
        <v>25</v>
      </c>
      <c r="P34" s="108" t="s">
        <v>34</v>
      </c>
      <c r="Q34" s="54" t="s">
        <v>6</v>
      </c>
      <c r="R34" s="100" t="s">
        <v>31</v>
      </c>
      <c r="S34" s="61">
        <v>840</v>
      </c>
      <c r="T34" s="25" t="s">
        <v>7</v>
      </c>
      <c r="U34" s="28">
        <v>813</v>
      </c>
      <c r="V34" s="1"/>
    </row>
    <row r="35" spans="1:22" ht="12.75">
      <c r="A35" s="20">
        <v>7</v>
      </c>
      <c r="B35" s="106" t="s">
        <v>40</v>
      </c>
      <c r="C35" s="40" t="s">
        <v>6</v>
      </c>
      <c r="D35" s="106" t="s">
        <v>32</v>
      </c>
      <c r="E35" s="81">
        <v>833</v>
      </c>
      <c r="F35" s="82" t="s">
        <v>7</v>
      </c>
      <c r="G35" s="91">
        <v>699</v>
      </c>
      <c r="H35" s="20">
        <v>7</v>
      </c>
      <c r="I35" s="106" t="s">
        <v>24</v>
      </c>
      <c r="J35" s="40" t="s">
        <v>6</v>
      </c>
      <c r="K35" s="106" t="s">
        <v>40</v>
      </c>
      <c r="L35" s="15">
        <v>981</v>
      </c>
      <c r="M35" s="123" t="s">
        <v>7</v>
      </c>
      <c r="N35" s="16">
        <v>875</v>
      </c>
      <c r="O35" s="20">
        <v>7</v>
      </c>
      <c r="P35" s="84" t="s">
        <v>35</v>
      </c>
      <c r="Q35" s="40" t="s">
        <v>6</v>
      </c>
      <c r="R35" s="84" t="s">
        <v>34</v>
      </c>
      <c r="S35" s="20">
        <v>921</v>
      </c>
      <c r="T35" s="15" t="s">
        <v>7</v>
      </c>
      <c r="U35" s="16">
        <v>836</v>
      </c>
      <c r="V35" s="1"/>
    </row>
    <row r="36" spans="1:22" ht="12.75">
      <c r="A36" s="17"/>
      <c r="B36" s="102" t="s">
        <v>29</v>
      </c>
      <c r="C36" s="112" t="s">
        <v>6</v>
      </c>
      <c r="D36" s="89" t="s">
        <v>34</v>
      </c>
      <c r="E36" s="82">
        <v>794</v>
      </c>
      <c r="F36" s="82" t="s">
        <v>7</v>
      </c>
      <c r="G36" s="93">
        <v>730</v>
      </c>
      <c r="H36" s="17"/>
      <c r="I36" s="89" t="s">
        <v>35</v>
      </c>
      <c r="J36" s="45" t="s">
        <v>6</v>
      </c>
      <c r="K36" s="102" t="s">
        <v>29</v>
      </c>
      <c r="L36" s="18">
        <v>955</v>
      </c>
      <c r="M36" s="121" t="s">
        <v>7</v>
      </c>
      <c r="N36" s="19">
        <v>794</v>
      </c>
      <c r="O36" s="17"/>
      <c r="P36" s="85" t="s">
        <v>40</v>
      </c>
      <c r="Q36" s="45" t="s">
        <v>6</v>
      </c>
      <c r="R36" s="85" t="s">
        <v>24</v>
      </c>
      <c r="S36" s="17">
        <v>965</v>
      </c>
      <c r="T36" s="21" t="s">
        <v>7</v>
      </c>
      <c r="U36" s="19">
        <v>873</v>
      </c>
      <c r="V36" s="1"/>
    </row>
    <row r="37" spans="1:22" ht="12.75">
      <c r="A37" s="17"/>
      <c r="B37" s="89" t="s">
        <v>27</v>
      </c>
      <c r="C37" s="111" t="s">
        <v>6</v>
      </c>
      <c r="D37" s="85" t="s">
        <v>24</v>
      </c>
      <c r="E37" s="82">
        <v>838</v>
      </c>
      <c r="F37" s="96" t="s">
        <v>7</v>
      </c>
      <c r="G37" s="93">
        <v>788</v>
      </c>
      <c r="H37" s="17"/>
      <c r="I37" s="89" t="s">
        <v>27</v>
      </c>
      <c r="J37" s="45" t="s">
        <v>6</v>
      </c>
      <c r="K37" s="85" t="s">
        <v>31</v>
      </c>
      <c r="L37" s="98">
        <v>920</v>
      </c>
      <c r="M37" s="121" t="s">
        <v>7</v>
      </c>
      <c r="N37" s="22">
        <v>848</v>
      </c>
      <c r="O37" s="17"/>
      <c r="P37" s="102" t="s">
        <v>29</v>
      </c>
      <c r="Q37" s="45" t="s">
        <v>6</v>
      </c>
      <c r="R37" s="89" t="s">
        <v>27</v>
      </c>
      <c r="S37" s="23">
        <v>871</v>
      </c>
      <c r="T37" s="21" t="s">
        <v>7</v>
      </c>
      <c r="U37" s="22">
        <v>854</v>
      </c>
      <c r="V37" s="1"/>
    </row>
    <row r="38" spans="1:22" ht="12.75">
      <c r="A38" s="27"/>
      <c r="B38" s="108" t="s">
        <v>35</v>
      </c>
      <c r="C38" s="54" t="s">
        <v>6</v>
      </c>
      <c r="D38" s="100" t="s">
        <v>31</v>
      </c>
      <c r="E38" s="83">
        <v>877</v>
      </c>
      <c r="F38" s="97" t="s">
        <v>7</v>
      </c>
      <c r="G38" s="95">
        <v>772</v>
      </c>
      <c r="H38" s="27"/>
      <c r="I38" s="100" t="s">
        <v>32</v>
      </c>
      <c r="J38" s="54" t="s">
        <v>6</v>
      </c>
      <c r="K38" s="108" t="s">
        <v>34</v>
      </c>
      <c r="L38" s="61">
        <v>882</v>
      </c>
      <c r="M38" s="122" t="s">
        <v>7</v>
      </c>
      <c r="N38" s="26">
        <v>856</v>
      </c>
      <c r="O38" s="27"/>
      <c r="P38" s="100" t="s">
        <v>31</v>
      </c>
      <c r="Q38" s="54" t="s">
        <v>6</v>
      </c>
      <c r="R38" s="85" t="s">
        <v>32</v>
      </c>
      <c r="S38" s="61">
        <v>849</v>
      </c>
      <c r="T38" s="25" t="s">
        <v>7</v>
      </c>
      <c r="U38" s="28">
        <v>827</v>
      </c>
      <c r="V38" s="1"/>
    </row>
    <row r="39" spans="1:23" ht="12.75">
      <c r="A39" s="32" t="s">
        <v>8</v>
      </c>
      <c r="B39" s="9"/>
      <c r="C39" s="9"/>
      <c r="D39" s="33">
        <f>(SUM(E11:E38))+(SUM(G11:G38))</f>
        <v>45886</v>
      </c>
      <c r="E39" s="9" t="s">
        <v>9</v>
      </c>
      <c r="F39" s="9"/>
      <c r="G39" s="90">
        <f>D39/280</f>
        <v>163.87857142857143</v>
      </c>
      <c r="H39" s="32" t="s">
        <v>8</v>
      </c>
      <c r="I39" s="9"/>
      <c r="J39" s="9"/>
      <c r="K39" s="33">
        <f>(SUM(L11:L38))+(SUM(N11:N38))</f>
        <v>47703</v>
      </c>
      <c r="L39" s="9" t="s">
        <v>9</v>
      </c>
      <c r="M39" s="9"/>
      <c r="N39" s="34">
        <f>K39/280</f>
        <v>170.36785714285713</v>
      </c>
      <c r="O39" s="32" t="s">
        <v>8</v>
      </c>
      <c r="P39" s="9"/>
      <c r="Q39" s="9"/>
      <c r="R39" s="33">
        <f>SUM(S11:S38)+(SUM(U11:U38))</f>
        <v>47945</v>
      </c>
      <c r="S39" s="9" t="s">
        <v>9</v>
      </c>
      <c r="T39" s="9"/>
      <c r="U39" s="34">
        <f>R39/280</f>
        <v>171.23214285714286</v>
      </c>
      <c r="V39" s="1"/>
      <c r="W39" s="104"/>
    </row>
    <row r="41" spans="1:22" ht="15.75">
      <c r="A41" s="1"/>
      <c r="B41" s="12" t="s">
        <v>10</v>
      </c>
      <c r="C41" s="3"/>
      <c r="D41" s="3"/>
      <c r="E41" s="3"/>
      <c r="F41" s="3"/>
      <c r="G41" s="3"/>
      <c r="H41" s="1"/>
      <c r="I41" s="12" t="s">
        <v>11</v>
      </c>
      <c r="J41" s="3"/>
      <c r="K41" s="3"/>
      <c r="L41" s="3"/>
      <c r="M41" s="3"/>
      <c r="N41" s="3"/>
      <c r="O41" s="1"/>
      <c r="P41" s="12" t="s">
        <v>12</v>
      </c>
      <c r="Q41" s="3"/>
      <c r="R41" s="3"/>
      <c r="S41" s="3"/>
      <c r="T41" s="3"/>
      <c r="U41" s="3"/>
      <c r="V41" s="1"/>
    </row>
    <row r="42" spans="1:22" ht="15.75">
      <c r="A42" s="1"/>
      <c r="B42" s="1"/>
      <c r="C42" s="9"/>
      <c r="D42" s="9"/>
      <c r="E42" s="9"/>
      <c r="F42" s="35"/>
      <c r="G42" s="8"/>
      <c r="H42" s="1"/>
      <c r="I42" s="36"/>
      <c r="J42" s="9"/>
      <c r="K42" s="9"/>
      <c r="L42" s="9"/>
      <c r="M42" s="35"/>
      <c r="N42" s="8"/>
      <c r="O42" s="1"/>
      <c r="P42" s="36"/>
      <c r="Q42" s="9"/>
      <c r="R42" s="9"/>
      <c r="S42" s="9"/>
      <c r="T42" s="35"/>
      <c r="U42" s="8"/>
      <c r="V42" s="1"/>
    </row>
    <row r="43" spans="1:23" ht="12.75">
      <c r="A43" s="5"/>
      <c r="B43" s="37"/>
      <c r="C43" s="37" t="s">
        <v>13</v>
      </c>
      <c r="D43" s="37" t="s">
        <v>14</v>
      </c>
      <c r="E43" s="37" t="s">
        <v>15</v>
      </c>
      <c r="F43" s="9" t="s">
        <v>16</v>
      </c>
      <c r="G43" s="38"/>
      <c r="H43" s="5"/>
      <c r="I43" s="37"/>
      <c r="J43" s="37" t="s">
        <v>13</v>
      </c>
      <c r="K43" s="37" t="s">
        <v>14</v>
      </c>
      <c r="L43" s="37" t="s">
        <v>15</v>
      </c>
      <c r="M43" s="9" t="s">
        <v>16</v>
      </c>
      <c r="N43" s="38"/>
      <c r="O43" s="5"/>
      <c r="P43" s="37"/>
      <c r="Q43" s="37" t="s">
        <v>13</v>
      </c>
      <c r="R43" s="37" t="s">
        <v>14</v>
      </c>
      <c r="S43" s="37" t="s">
        <v>15</v>
      </c>
      <c r="T43" s="9" t="s">
        <v>16</v>
      </c>
      <c r="U43" s="38"/>
      <c r="V43" s="1"/>
      <c r="W43" s="115"/>
    </row>
    <row r="44" spans="1:22" ht="12.75">
      <c r="A44" s="39"/>
      <c r="B44" s="119" t="s">
        <v>41</v>
      </c>
      <c r="C44" s="116">
        <v>19</v>
      </c>
      <c r="D44" s="88" t="s">
        <v>28</v>
      </c>
      <c r="E44" s="42">
        <v>6050</v>
      </c>
      <c r="F44" s="43"/>
      <c r="G44" s="71">
        <f aca="true" t="shared" si="0" ref="G44:G51">E44/35</f>
        <v>172.85714285714286</v>
      </c>
      <c r="H44" s="39"/>
      <c r="I44" s="119" t="s">
        <v>41</v>
      </c>
      <c r="J44" s="41">
        <v>36</v>
      </c>
      <c r="K44" s="88" t="s">
        <v>24</v>
      </c>
      <c r="L44" s="42">
        <v>12387</v>
      </c>
      <c r="M44" s="43"/>
      <c r="N44" s="66">
        <f aca="true" t="shared" si="1" ref="N44:N51">L44/70</f>
        <v>176.95714285714286</v>
      </c>
      <c r="O44" s="39"/>
      <c r="P44" s="119" t="s">
        <v>41</v>
      </c>
      <c r="Q44" s="41">
        <v>55</v>
      </c>
      <c r="R44" s="127" t="s">
        <v>35</v>
      </c>
      <c r="S44" s="42">
        <v>18286</v>
      </c>
      <c r="T44" s="43"/>
      <c r="U44" s="66">
        <f aca="true" t="shared" si="2" ref="U44:U51">S44/105</f>
        <v>174.15238095238095</v>
      </c>
      <c r="V44" s="44"/>
    </row>
    <row r="45" spans="1:22" ht="12.75">
      <c r="A45" s="39"/>
      <c r="B45" s="101" t="s">
        <v>30</v>
      </c>
      <c r="C45" s="46">
        <v>17</v>
      </c>
      <c r="D45" s="102" t="s">
        <v>29</v>
      </c>
      <c r="E45" s="47">
        <v>5943</v>
      </c>
      <c r="F45" s="48"/>
      <c r="G45" s="72">
        <f t="shared" si="0"/>
        <v>169.8</v>
      </c>
      <c r="H45" s="39"/>
      <c r="I45" s="45" t="s">
        <v>17</v>
      </c>
      <c r="J45" s="46">
        <v>36</v>
      </c>
      <c r="K45" s="89" t="s">
        <v>35</v>
      </c>
      <c r="L45" s="103">
        <v>12006</v>
      </c>
      <c r="M45" s="48"/>
      <c r="N45" s="67">
        <f t="shared" si="1"/>
        <v>171.5142857142857</v>
      </c>
      <c r="O45" s="39"/>
      <c r="P45" s="45" t="s">
        <v>17</v>
      </c>
      <c r="Q45" s="46">
        <v>49</v>
      </c>
      <c r="R45" s="85" t="s">
        <v>24</v>
      </c>
      <c r="S45" s="47">
        <v>18354</v>
      </c>
      <c r="T45" s="48"/>
      <c r="U45" s="67">
        <f t="shared" si="2"/>
        <v>174.8</v>
      </c>
      <c r="V45" s="1"/>
    </row>
    <row r="46" spans="1:22" ht="12.75">
      <c r="A46" s="39"/>
      <c r="B46" s="118" t="s">
        <v>17</v>
      </c>
      <c r="C46" s="46">
        <v>17</v>
      </c>
      <c r="D46" s="85" t="s">
        <v>24</v>
      </c>
      <c r="E46" s="47">
        <v>5946</v>
      </c>
      <c r="F46" s="48"/>
      <c r="G46" s="72">
        <f t="shared" si="0"/>
        <v>169.88571428571427</v>
      </c>
      <c r="H46" s="39"/>
      <c r="I46" s="45" t="s">
        <v>18</v>
      </c>
      <c r="J46" s="46">
        <v>34</v>
      </c>
      <c r="K46" s="85" t="s">
        <v>28</v>
      </c>
      <c r="L46" s="47">
        <v>12139</v>
      </c>
      <c r="M46" s="48"/>
      <c r="N46" s="67">
        <f t="shared" si="1"/>
        <v>173.4142857142857</v>
      </c>
      <c r="O46" s="39"/>
      <c r="P46" s="45" t="s">
        <v>18</v>
      </c>
      <c r="Q46" s="46">
        <v>49</v>
      </c>
      <c r="R46" s="85" t="s">
        <v>28</v>
      </c>
      <c r="S46" s="47">
        <v>18367</v>
      </c>
      <c r="T46" s="48"/>
      <c r="U46" s="67">
        <f t="shared" si="2"/>
        <v>174.92380952380952</v>
      </c>
      <c r="V46" s="1"/>
    </row>
    <row r="47" spans="1:22" ht="12.75">
      <c r="A47" s="39"/>
      <c r="B47" s="118" t="s">
        <v>17</v>
      </c>
      <c r="C47" s="46">
        <v>17</v>
      </c>
      <c r="D47" s="89" t="s">
        <v>27</v>
      </c>
      <c r="E47" s="47">
        <v>5760</v>
      </c>
      <c r="F47" s="48"/>
      <c r="G47" s="72">
        <f>E47/35</f>
        <v>164.57142857142858</v>
      </c>
      <c r="H47" s="39"/>
      <c r="I47" s="45" t="s">
        <v>19</v>
      </c>
      <c r="J47" s="46">
        <v>32</v>
      </c>
      <c r="K47" s="89" t="s">
        <v>27</v>
      </c>
      <c r="L47" s="47">
        <v>11568</v>
      </c>
      <c r="M47" s="48"/>
      <c r="N47" s="67">
        <f t="shared" si="1"/>
        <v>165.25714285714287</v>
      </c>
      <c r="O47" s="39"/>
      <c r="P47" s="45" t="s">
        <v>19</v>
      </c>
      <c r="Q47" s="46">
        <v>41</v>
      </c>
      <c r="R47" s="89" t="s">
        <v>27</v>
      </c>
      <c r="S47" s="47">
        <v>17554</v>
      </c>
      <c r="T47" s="48"/>
      <c r="U47" s="67">
        <f t="shared" si="2"/>
        <v>167.1809523809524</v>
      </c>
      <c r="V47" s="1"/>
    </row>
    <row r="48" spans="1:22" ht="12.75">
      <c r="A48" s="39"/>
      <c r="B48" s="45" t="s">
        <v>20</v>
      </c>
      <c r="C48" s="53">
        <v>15</v>
      </c>
      <c r="D48" s="89" t="s">
        <v>35</v>
      </c>
      <c r="E48" s="47">
        <v>5943</v>
      </c>
      <c r="F48" s="48"/>
      <c r="G48" s="72">
        <f>E48/35</f>
        <v>169.8</v>
      </c>
      <c r="H48" s="39"/>
      <c r="I48" s="45" t="s">
        <v>20</v>
      </c>
      <c r="J48" s="46">
        <v>26</v>
      </c>
      <c r="K48" s="102" t="s">
        <v>29</v>
      </c>
      <c r="L48" s="47">
        <v>11620</v>
      </c>
      <c r="M48" s="48"/>
      <c r="N48" s="67">
        <f t="shared" si="1"/>
        <v>166</v>
      </c>
      <c r="O48" s="39"/>
      <c r="P48" s="45" t="s">
        <v>20</v>
      </c>
      <c r="Q48" s="46">
        <v>41</v>
      </c>
      <c r="R48" s="102" t="s">
        <v>29</v>
      </c>
      <c r="S48" s="47">
        <v>17576</v>
      </c>
      <c r="T48" s="48"/>
      <c r="U48" s="67">
        <f t="shared" si="2"/>
        <v>167.3904761904762</v>
      </c>
      <c r="V48" s="1"/>
    </row>
    <row r="49" spans="1:21" ht="12.75">
      <c r="A49" s="39"/>
      <c r="B49" s="45" t="s">
        <v>21</v>
      </c>
      <c r="C49" s="117">
        <v>11</v>
      </c>
      <c r="D49" s="85" t="s">
        <v>31</v>
      </c>
      <c r="E49" s="50">
        <v>5554</v>
      </c>
      <c r="F49" s="51"/>
      <c r="G49" s="72">
        <f t="shared" si="0"/>
        <v>158.68571428571428</v>
      </c>
      <c r="H49" s="39"/>
      <c r="I49" s="49" t="s">
        <v>21</v>
      </c>
      <c r="J49" s="52">
        <v>22</v>
      </c>
      <c r="K49" s="85" t="s">
        <v>32</v>
      </c>
      <c r="L49" s="50">
        <v>11465</v>
      </c>
      <c r="M49" s="51"/>
      <c r="N49" s="67">
        <f t="shared" si="1"/>
        <v>163.78571428571428</v>
      </c>
      <c r="O49" s="39"/>
      <c r="P49" s="49" t="s">
        <v>21</v>
      </c>
      <c r="Q49" s="52">
        <v>37</v>
      </c>
      <c r="R49" s="85" t="s">
        <v>32</v>
      </c>
      <c r="S49" s="50">
        <v>17414</v>
      </c>
      <c r="T49" s="51"/>
      <c r="U49" s="67">
        <f t="shared" si="2"/>
        <v>165.84761904761905</v>
      </c>
    </row>
    <row r="50" spans="1:21" ht="12.75">
      <c r="A50" s="1"/>
      <c r="B50" s="45" t="s">
        <v>22</v>
      </c>
      <c r="C50" s="46">
        <v>9</v>
      </c>
      <c r="D50" s="85" t="s">
        <v>32</v>
      </c>
      <c r="E50" s="47">
        <v>5544</v>
      </c>
      <c r="F50" s="48"/>
      <c r="G50" s="72">
        <f t="shared" si="0"/>
        <v>158.4</v>
      </c>
      <c r="H50" s="39"/>
      <c r="I50" s="45" t="s">
        <v>22</v>
      </c>
      <c r="J50" s="46">
        <v>20</v>
      </c>
      <c r="K50" s="85" t="s">
        <v>31</v>
      </c>
      <c r="L50" s="47">
        <v>11247</v>
      </c>
      <c r="M50" s="48"/>
      <c r="N50" s="67">
        <f t="shared" si="1"/>
        <v>160.67142857142858</v>
      </c>
      <c r="O50" s="39"/>
      <c r="P50" s="45" t="s">
        <v>22</v>
      </c>
      <c r="Q50" s="46">
        <v>35</v>
      </c>
      <c r="R50" s="89" t="s">
        <v>34</v>
      </c>
      <c r="S50" s="47">
        <v>17208</v>
      </c>
      <c r="T50" s="48"/>
      <c r="U50" s="67">
        <f t="shared" si="2"/>
        <v>163.88571428571427</v>
      </c>
    </row>
    <row r="51" spans="1:21" ht="12.75">
      <c r="A51" s="1"/>
      <c r="B51" s="54" t="s">
        <v>23</v>
      </c>
      <c r="C51" s="57">
        <v>7</v>
      </c>
      <c r="D51" s="108" t="s">
        <v>34</v>
      </c>
      <c r="E51" s="55">
        <v>5146</v>
      </c>
      <c r="F51" s="56"/>
      <c r="G51" s="73">
        <f t="shared" si="0"/>
        <v>147.02857142857144</v>
      </c>
      <c r="H51" s="39"/>
      <c r="I51" s="54" t="s">
        <v>23</v>
      </c>
      <c r="J51" s="57">
        <v>18</v>
      </c>
      <c r="K51" s="108" t="s">
        <v>34</v>
      </c>
      <c r="L51" s="55">
        <v>11157</v>
      </c>
      <c r="M51" s="56"/>
      <c r="N51" s="68">
        <f t="shared" si="1"/>
        <v>159.38571428571427</v>
      </c>
      <c r="O51" s="39"/>
      <c r="P51" s="54" t="s">
        <v>23</v>
      </c>
      <c r="Q51" s="57">
        <v>29</v>
      </c>
      <c r="R51" s="100" t="s">
        <v>31</v>
      </c>
      <c r="S51" s="55">
        <v>16775</v>
      </c>
      <c r="T51" s="56"/>
      <c r="U51" s="68">
        <f t="shared" si="2"/>
        <v>159.76190476190476</v>
      </c>
    </row>
    <row r="52" spans="1:21" ht="13.5">
      <c r="A52" s="1"/>
      <c r="B52" s="58"/>
      <c r="C52" s="58"/>
      <c r="D52" s="75" t="s">
        <v>26</v>
      </c>
      <c r="E52" s="86">
        <f>SUM(E44:E51)</f>
        <v>45886</v>
      </c>
      <c r="F52" s="59"/>
      <c r="G52" s="74">
        <f>SUM(G44:G51)/8</f>
        <v>163.87857142857143</v>
      </c>
      <c r="H52" s="60"/>
      <c r="I52" s="58"/>
      <c r="J52" s="58"/>
      <c r="K52" s="75" t="s">
        <v>26</v>
      </c>
      <c r="L52" s="87">
        <f>SUM(L44:L51)</f>
        <v>93589</v>
      </c>
      <c r="M52" s="59"/>
      <c r="N52" s="74">
        <f>SUM(N44:N51)/8</f>
        <v>167.12321428571428</v>
      </c>
      <c r="O52" s="60"/>
      <c r="P52" s="58"/>
      <c r="Q52" s="58"/>
      <c r="R52" s="75" t="s">
        <v>26</v>
      </c>
      <c r="S52" s="86">
        <f>SUM(S44:S51)</f>
        <v>141534</v>
      </c>
      <c r="T52" s="59"/>
      <c r="U52" s="69">
        <f>SUM(U44:U51)/8</f>
        <v>168.49285714285716</v>
      </c>
    </row>
    <row r="54" spans="5:12" ht="12.75">
      <c r="E54" s="63"/>
      <c r="L54" s="63"/>
    </row>
    <row r="56" ht="12.75">
      <c r="D56" s="62"/>
    </row>
    <row r="60" ht="12.75">
      <c r="D60" s="70"/>
    </row>
  </sheetData>
  <sheetProtection/>
  <mergeCells count="5">
    <mergeCell ref="E5:R5"/>
    <mergeCell ref="E2:R2"/>
    <mergeCell ref="D9:G9"/>
    <mergeCell ref="K9:N9"/>
    <mergeCell ref="R9:U9"/>
  </mergeCells>
  <conditionalFormatting sqref="L11:L38 N11:N38">
    <cfRule type="cellIs" priority="1" dxfId="4" operator="greaterThan" stopIfTrue="1">
      <formula>999</formula>
    </cfRule>
  </conditionalFormatting>
  <printOptions horizontalCentered="1"/>
  <pageMargins left="0" right="0" top="0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57">
      <selection activeCell="N3" sqref="N3"/>
    </sheetView>
  </sheetViews>
  <sheetFormatPr defaultColWidth="12" defaultRowHeight="12.75"/>
  <cols>
    <col min="1" max="1" width="12" style="135" customWidth="1"/>
    <col min="2" max="2" width="32.83203125" style="135" customWidth="1"/>
    <col min="3" max="16384" width="12" style="135" customWidth="1"/>
  </cols>
  <sheetData>
    <row r="1" spans="1:12" ht="18.75">
      <c r="A1" s="134" t="str">
        <f>'[1]Administratif'!A2</f>
        <v>CHAMPIONNAT DES CLUBS HOMMES 2015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8.75">
      <c r="A2" s="136" t="str">
        <f>'[1]Administratif'!A5&amp;'[1]Administratif'!E3&amp;'[1]Administratif'!B5&amp;'[1]Administratif'!E3&amp;'[1]Administratif'!C5&amp;'[1]Administratif'!E3&amp;'[1]Administratif'!D5</f>
        <v>REGIONALE 1 - 3ème Journée - 20/09/2015 - St Marcel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213.75">
      <c r="A3" s="137" t="str">
        <f>'[1]Administratif'!J5</f>
        <v>TRIANGLE D'OR LE HAVRE 1</v>
      </c>
      <c r="B3" s="138"/>
      <c r="C3" s="139" t="str">
        <f>VLOOKUP($A3,'[1]Administratif'!$BU$34:$CO$46,13,FALSE)</f>
        <v>TRIANGLE D'OR LE HAVRE 2</v>
      </c>
      <c r="D3" s="139" t="str">
        <f>VLOOKUP($A3,'[1]Administratif'!$BU$34:$CO$46,14,FALSE)</f>
        <v>DRAKKAR BOWL</v>
      </c>
      <c r="E3" s="139" t="str">
        <f>VLOOKUP($A3,'[1]Administratif'!$BU$34:$CO$46,15,FALSE)</f>
        <v>C.S. GRAVENCHON 1</v>
      </c>
      <c r="F3" s="139" t="str">
        <f>VLOOKUP($A3,'[1]Administratif'!$BU$34:$CO$46,16,FALSE)</f>
        <v>B.C. AÉRO EVREUX 1</v>
      </c>
      <c r="G3" s="139" t="str">
        <f>VLOOKUP($A3,'[1]Administratif'!$BU$34:$CO$46,17,FALSE)</f>
        <v>BELVÉDÈRE DIEPPE B.C.</v>
      </c>
      <c r="H3" s="139" t="str">
        <f>VLOOKUP($A3,'[1]Administratif'!$BU$34:$CO$46,18,FALSE)</f>
        <v>B.C.R.D. ROUEN 1</v>
      </c>
      <c r="I3" s="139" t="str">
        <f>VLOOKUP($A3,'[1]Administratif'!$BU$34:$CO$46,19,FALSE)</f>
        <v>C.O.R. SANDOUVILLE</v>
      </c>
      <c r="J3" s="140" t="s">
        <v>42</v>
      </c>
      <c r="K3" s="140" t="s">
        <v>43</v>
      </c>
      <c r="L3" s="140" t="s">
        <v>44</v>
      </c>
    </row>
    <row r="4" spans="1:12" ht="15.75">
      <c r="A4" s="141" t="s">
        <v>45</v>
      </c>
      <c r="B4" s="142" t="s">
        <v>46</v>
      </c>
      <c r="C4" s="143">
        <f>VLOOKUP($A3,'[1]Administratif'!$J$5:$AV$16,29,FALSE)</f>
        <v>11</v>
      </c>
      <c r="D4" s="143">
        <f>VLOOKUP($A3,'[1]Administratif'!$J$5:$AV$16,30,FALSE)</f>
        <v>9</v>
      </c>
      <c r="E4" s="143">
        <f>VLOOKUP($A3,'[1]Administratif'!$J$5:$AV$16,31,FALSE)</f>
        <v>7</v>
      </c>
      <c r="F4" s="143">
        <f>VLOOKUP($A3,'[1]Administratif'!$J$5:$AV$16,32,FALSE)</f>
        <v>12</v>
      </c>
      <c r="G4" s="143">
        <f>VLOOKUP($A3,'[1]Administratif'!$J$5:$AV$16,33,FALSE)</f>
        <v>13</v>
      </c>
      <c r="H4" s="143">
        <f>VLOOKUP($A3,'[1]Administratif'!$J$5:$AV$16,34,FALSE)</f>
        <v>10</v>
      </c>
      <c r="I4" s="143">
        <f>VLOOKUP($A3,'[1]Administratif'!$J$5:$AV$16,35,FALSE)</f>
        <v>14</v>
      </c>
      <c r="J4" s="144"/>
      <c r="K4" s="145"/>
      <c r="L4" s="146"/>
    </row>
    <row r="5" spans="1:12" ht="15.75">
      <c r="A5" s="147" t="str">
        <f>'[1]Saisie'!E8</f>
        <v>97 84838</v>
      </c>
      <c r="B5" s="148" t="str">
        <f>'[1]Saisie'!F8</f>
        <v>SOLER Jérôme</v>
      </c>
      <c r="C5" s="149">
        <f>'[1]Saisie'!AB8</f>
        <v>170</v>
      </c>
      <c r="D5" s="149">
        <f>'[1]Saisie'!AC8</f>
        <v>167</v>
      </c>
      <c r="E5" s="149">
        <f>'[1]Saisie'!AD8</f>
        <v>183</v>
      </c>
      <c r="F5" s="149">
        <f>'[1]Saisie'!AE8</f>
        <v>162</v>
      </c>
      <c r="G5" s="149">
        <f>'[1]Saisie'!AF8</f>
        <v>142</v>
      </c>
      <c r="H5" s="149">
        <f>'[1]Saisie'!AG8</f>
        <v>0</v>
      </c>
      <c r="I5" s="149">
        <f>'[1]Saisie'!AH8</f>
        <v>0</v>
      </c>
      <c r="J5" s="149">
        <f>'[1]Saisie'!AI8</f>
        <v>824</v>
      </c>
      <c r="K5" s="149">
        <f>'[1]Saisie'!AJ8</f>
        <v>5</v>
      </c>
      <c r="L5" s="150">
        <f>'[1]Saisie'!AK8</f>
        <v>164.8</v>
      </c>
    </row>
    <row r="6" spans="1:12" ht="15.75">
      <c r="A6" s="147" t="str">
        <f>'[1]Saisie'!E9</f>
        <v>6 90770</v>
      </c>
      <c r="B6" s="148" t="str">
        <f>'[1]Saisie'!F9</f>
        <v>DEUDON Antoine</v>
      </c>
      <c r="C6" s="149">
        <f>'[1]Saisie'!AB9</f>
        <v>201</v>
      </c>
      <c r="D6" s="149">
        <f>'[1]Saisie'!AC9</f>
        <v>164</v>
      </c>
      <c r="E6" s="149">
        <f>'[1]Saisie'!AD9</f>
        <v>172</v>
      </c>
      <c r="F6" s="149">
        <f>'[1]Saisie'!AE9</f>
        <v>171</v>
      </c>
      <c r="G6" s="149">
        <f>'[1]Saisie'!AF9</f>
        <v>194</v>
      </c>
      <c r="H6" s="149">
        <f>'[1]Saisie'!AG9</f>
        <v>238</v>
      </c>
      <c r="I6" s="149">
        <f>'[1]Saisie'!AH9</f>
        <v>170</v>
      </c>
      <c r="J6" s="149">
        <f>'[1]Saisie'!AI9</f>
        <v>1310</v>
      </c>
      <c r="K6" s="149">
        <f>'[1]Saisie'!AJ9</f>
        <v>7</v>
      </c>
      <c r="L6" s="150">
        <f>'[1]Saisie'!AK9</f>
        <v>187.14285714285714</v>
      </c>
    </row>
    <row r="7" spans="1:12" ht="15.75">
      <c r="A7" s="147" t="str">
        <f>'[1]Saisie'!E10</f>
        <v>85 6530</v>
      </c>
      <c r="B7" s="148" t="str">
        <f>'[1]Saisie'!F10</f>
        <v>GUILLOUF Patrice</v>
      </c>
      <c r="C7" s="149">
        <f>'[1]Saisie'!AB10</f>
        <v>0</v>
      </c>
      <c r="D7" s="149">
        <f>'[1]Saisie'!AC10</f>
        <v>0</v>
      </c>
      <c r="E7" s="149">
        <f>'[1]Saisie'!AD10</f>
        <v>0</v>
      </c>
      <c r="F7" s="149">
        <f>'[1]Saisie'!AE10</f>
        <v>0</v>
      </c>
      <c r="G7" s="149">
        <f>'[1]Saisie'!AF10</f>
        <v>0</v>
      </c>
      <c r="H7" s="149">
        <f>'[1]Saisie'!AG10</f>
        <v>0</v>
      </c>
      <c r="I7" s="149">
        <f>'[1]Saisie'!AH10</f>
        <v>0</v>
      </c>
      <c r="J7" s="149">
        <f>'[1]Saisie'!AI10</f>
        <v>0</v>
      </c>
      <c r="K7" s="149">
        <f>'[1]Saisie'!AJ10</f>
        <v>0</v>
      </c>
      <c r="L7" s="150">
        <f>'[1]Saisie'!AK10</f>
      </c>
    </row>
    <row r="8" spans="1:12" ht="15.75">
      <c r="A8" s="147" t="str">
        <f>'[1]Saisie'!E11</f>
        <v>85 17965</v>
      </c>
      <c r="B8" s="148" t="str">
        <f>'[1]Saisie'!F11</f>
        <v>BAUDU Lionel</v>
      </c>
      <c r="C8" s="149">
        <f>'[1]Saisie'!AB11</f>
        <v>176</v>
      </c>
      <c r="D8" s="149">
        <f>'[1]Saisie'!AC11</f>
        <v>222</v>
      </c>
      <c r="E8" s="149">
        <f>'[1]Saisie'!AD11</f>
        <v>192</v>
      </c>
      <c r="F8" s="149">
        <f>'[1]Saisie'!AE11</f>
        <v>141</v>
      </c>
      <c r="G8" s="149">
        <f>'[1]Saisie'!AF11</f>
        <v>155</v>
      </c>
      <c r="H8" s="149">
        <f>'[1]Saisie'!AG11</f>
        <v>195</v>
      </c>
      <c r="I8" s="149">
        <f>'[1]Saisie'!AH11</f>
        <v>168</v>
      </c>
      <c r="J8" s="149">
        <f>'[1]Saisie'!AI11</f>
        <v>1249</v>
      </c>
      <c r="K8" s="149">
        <f>'[1]Saisie'!AJ11</f>
        <v>7</v>
      </c>
      <c r="L8" s="150">
        <f>'[1]Saisie'!AK11</f>
        <v>178.42857142857142</v>
      </c>
    </row>
    <row r="9" spans="1:12" ht="15.75">
      <c r="A9" s="147" t="str">
        <f>'[1]Saisie'!E12</f>
        <v>92 67065</v>
      </c>
      <c r="B9" s="148" t="str">
        <f>'[1]Saisie'!F12</f>
        <v>SOLER Jean-Yves</v>
      </c>
      <c r="C9" s="149">
        <f>'[1]Saisie'!AB12</f>
        <v>0</v>
      </c>
      <c r="D9" s="149">
        <f>'[1]Saisie'!AC12</f>
        <v>0</v>
      </c>
      <c r="E9" s="149">
        <f>'[1]Saisie'!AD12</f>
        <v>0</v>
      </c>
      <c r="F9" s="149">
        <f>'[1]Saisie'!AE12</f>
        <v>0</v>
      </c>
      <c r="G9" s="149">
        <f>'[1]Saisie'!AF12</f>
        <v>0</v>
      </c>
      <c r="H9" s="149">
        <f>'[1]Saisie'!AG12</f>
        <v>0</v>
      </c>
      <c r="I9" s="149">
        <f>'[1]Saisie'!AH12</f>
        <v>0</v>
      </c>
      <c r="J9" s="149">
        <f>'[1]Saisie'!AI12</f>
        <v>0</v>
      </c>
      <c r="K9" s="149">
        <f>'[1]Saisie'!AJ12</f>
        <v>0</v>
      </c>
      <c r="L9" s="150">
        <f>'[1]Saisie'!AK12</f>
      </c>
    </row>
    <row r="10" spans="1:12" ht="15.75">
      <c r="A10" s="147" t="str">
        <f>'[1]Saisie'!E13</f>
        <v>94 73517</v>
      </c>
      <c r="B10" s="148" t="str">
        <f>'[1]Saisie'!F13</f>
        <v>LEROUGE Philippe</v>
      </c>
      <c r="C10" s="149">
        <f>'[1]Saisie'!AB13</f>
        <v>0</v>
      </c>
      <c r="D10" s="149">
        <f>'[1]Saisie'!AC13</f>
        <v>0</v>
      </c>
      <c r="E10" s="149">
        <f>'[1]Saisie'!AD13</f>
        <v>0</v>
      </c>
      <c r="F10" s="149">
        <f>'[1]Saisie'!AE13</f>
        <v>0</v>
      </c>
      <c r="G10" s="149">
        <f>'[1]Saisie'!AF13</f>
        <v>0</v>
      </c>
      <c r="H10" s="149">
        <f>'[1]Saisie'!AG13</f>
        <v>0</v>
      </c>
      <c r="I10" s="149">
        <f>'[1]Saisie'!AH13</f>
        <v>0</v>
      </c>
      <c r="J10" s="149">
        <f>'[1]Saisie'!AI13</f>
        <v>0</v>
      </c>
      <c r="K10" s="149">
        <f>'[1]Saisie'!AJ13</f>
        <v>0</v>
      </c>
      <c r="L10" s="150">
        <f>'[1]Saisie'!AK13</f>
      </c>
    </row>
    <row r="11" spans="1:12" ht="15.75">
      <c r="A11" s="147" t="str">
        <f>'[1]Saisie'!E14</f>
        <v>85 7249</v>
      </c>
      <c r="B11" s="148" t="str">
        <f>'[1]Saisie'!F14</f>
        <v>BILLARD Jean-Michel</v>
      </c>
      <c r="C11" s="149">
        <f>'[1]Saisie'!AB14</f>
        <v>0</v>
      </c>
      <c r="D11" s="149">
        <f>'[1]Saisie'!AC14</f>
        <v>0</v>
      </c>
      <c r="E11" s="149">
        <f>'[1]Saisie'!AD14</f>
        <v>0</v>
      </c>
      <c r="F11" s="149">
        <f>'[1]Saisie'!AE14</f>
        <v>0</v>
      </c>
      <c r="G11" s="149">
        <f>'[1]Saisie'!AF14</f>
        <v>0</v>
      </c>
      <c r="H11" s="149">
        <f>'[1]Saisie'!AG14</f>
        <v>0</v>
      </c>
      <c r="I11" s="149">
        <f>'[1]Saisie'!AH14</f>
        <v>0</v>
      </c>
      <c r="J11" s="149">
        <f>'[1]Saisie'!AI14</f>
        <v>0</v>
      </c>
      <c r="K11" s="149">
        <f>'[1]Saisie'!AJ14</f>
        <v>0</v>
      </c>
      <c r="L11" s="150">
        <f>'[1]Saisie'!AK14</f>
      </c>
    </row>
    <row r="12" spans="1:12" ht="15.75">
      <c r="A12" s="147" t="str">
        <f>'[1]Saisie'!E15</f>
        <v>93 71266</v>
      </c>
      <c r="B12" s="148" t="str">
        <f>'[1]Saisie'!F15</f>
        <v>LEWANDOWSKI Richard</v>
      </c>
      <c r="C12" s="149">
        <f>'[1]Saisie'!AB15</f>
        <v>143</v>
      </c>
      <c r="D12" s="149">
        <f>'[1]Saisie'!AC15</f>
        <v>144</v>
      </c>
      <c r="E12" s="149">
        <f>'[1]Saisie'!AD15</f>
        <v>176</v>
      </c>
      <c r="F12" s="149">
        <f>'[1]Saisie'!AE15</f>
        <v>0</v>
      </c>
      <c r="G12" s="149">
        <f>'[1]Saisie'!AF15</f>
        <v>0</v>
      </c>
      <c r="H12" s="149">
        <f>'[1]Saisie'!AG15</f>
        <v>162</v>
      </c>
      <c r="I12" s="149">
        <f>'[1]Saisie'!AH15</f>
        <v>165</v>
      </c>
      <c r="J12" s="149">
        <f>'[1]Saisie'!AI15</f>
        <v>790</v>
      </c>
      <c r="K12" s="149">
        <f>'[1]Saisie'!AJ15</f>
        <v>5</v>
      </c>
      <c r="L12" s="150">
        <f>'[1]Saisie'!AK15</f>
        <v>158</v>
      </c>
    </row>
    <row r="13" spans="1:12" ht="15.75">
      <c r="A13" s="147" t="str">
        <f>'[1]Saisie'!E16</f>
        <v>5 88590</v>
      </c>
      <c r="B13" s="148" t="str">
        <f>'[1]Saisie'!F16</f>
        <v>LECACHEUR Michel</v>
      </c>
      <c r="C13" s="149">
        <f>'[1]Saisie'!AB16</f>
        <v>131</v>
      </c>
      <c r="D13" s="149">
        <f>'[1]Saisie'!AC16</f>
        <v>147</v>
      </c>
      <c r="E13" s="149">
        <f>'[1]Saisie'!AD16</f>
        <v>175</v>
      </c>
      <c r="F13" s="149">
        <f>'[1]Saisie'!AE16</f>
        <v>156</v>
      </c>
      <c r="G13" s="149">
        <f>'[1]Saisie'!AF16</f>
        <v>157</v>
      </c>
      <c r="H13" s="149">
        <f>'[1]Saisie'!AG16</f>
        <v>160</v>
      </c>
      <c r="I13" s="149">
        <f>'[1]Saisie'!AH16</f>
        <v>160</v>
      </c>
      <c r="J13" s="149">
        <f>'[1]Saisie'!AI16</f>
        <v>1086</v>
      </c>
      <c r="K13" s="149">
        <f>'[1]Saisie'!AJ16</f>
        <v>7</v>
      </c>
      <c r="L13" s="150">
        <f>'[1]Saisie'!AK16</f>
        <v>155.14285714285714</v>
      </c>
    </row>
    <row r="14" spans="1:12" ht="16.5" thickBot="1">
      <c r="A14" s="147" t="str">
        <f>'[1]Saisie'!E17</f>
        <v>85 45757</v>
      </c>
      <c r="B14" s="148" t="str">
        <f>'[1]Saisie'!F17</f>
        <v>PATISSIER Alain</v>
      </c>
      <c r="C14" s="149">
        <f>'[1]Saisie'!AB17</f>
        <v>0</v>
      </c>
      <c r="D14" s="149">
        <f>'[1]Saisie'!AC17</f>
        <v>0</v>
      </c>
      <c r="E14" s="149">
        <f>'[1]Saisie'!AD17</f>
        <v>0</v>
      </c>
      <c r="F14" s="149">
        <f>'[1]Saisie'!AE17</f>
        <v>174</v>
      </c>
      <c r="G14" s="149">
        <f>'[1]Saisie'!AF17</f>
        <v>157</v>
      </c>
      <c r="H14" s="149">
        <f>'[1]Saisie'!AG17</f>
        <v>167</v>
      </c>
      <c r="I14" s="149">
        <f>'[1]Saisie'!AH17</f>
        <v>210</v>
      </c>
      <c r="J14" s="149">
        <f>'[1]Saisie'!AI17</f>
        <v>708</v>
      </c>
      <c r="K14" s="149">
        <f>'[1]Saisie'!AJ17</f>
        <v>4</v>
      </c>
      <c r="L14" s="150">
        <f>'[1]Saisie'!AK17</f>
        <v>177</v>
      </c>
    </row>
    <row r="15" spans="1:12" ht="16.5" thickBot="1">
      <c r="A15" s="151" t="s">
        <v>47</v>
      </c>
      <c r="B15" s="152"/>
      <c r="C15" s="153">
        <f>SUM(C5:C14)</f>
        <v>821</v>
      </c>
      <c r="D15" s="153">
        <f aca="true" t="shared" si="0" ref="D15:I15">SUM(D5:D14)</f>
        <v>844</v>
      </c>
      <c r="E15" s="153">
        <f t="shared" si="0"/>
        <v>898</v>
      </c>
      <c r="F15" s="153">
        <f t="shared" si="0"/>
        <v>804</v>
      </c>
      <c r="G15" s="153">
        <f t="shared" si="0"/>
        <v>805</v>
      </c>
      <c r="H15" s="153">
        <f t="shared" si="0"/>
        <v>922</v>
      </c>
      <c r="I15" s="153">
        <f t="shared" si="0"/>
        <v>873</v>
      </c>
      <c r="J15" s="153">
        <f>SUM(J5:J14)</f>
        <v>5967</v>
      </c>
      <c r="K15" s="154">
        <f>SUM(K5:K14)</f>
        <v>35</v>
      </c>
      <c r="L15" s="155">
        <f>IF(J15=0,"",SUM(J15/K15))</f>
        <v>170.4857142857143</v>
      </c>
    </row>
    <row r="16" spans="1:12" ht="16.5" thickBot="1">
      <c r="A16" s="151" t="s">
        <v>48</v>
      </c>
      <c r="B16" s="152"/>
      <c r="C16" s="156">
        <f>VLOOKUP(C3,'[1]Administratif'!$CT$5:$DO$17,16,FALSE)</f>
        <v>781</v>
      </c>
      <c r="D16" s="156">
        <f>VLOOKUP(D3,'[1]Administratif'!$CT$5:$DO$17,17,FALSE)</f>
        <v>962</v>
      </c>
      <c r="E16" s="156">
        <f>VLOOKUP(E3,'[1]Administratif'!$CT$5:$DO$17,18,FALSE)</f>
        <v>913</v>
      </c>
      <c r="F16" s="156">
        <f>VLOOKUP(F3,'[1]Administratif'!$CT$5:$DO$17,19,FALSE)</f>
        <v>855</v>
      </c>
      <c r="G16" s="156">
        <f>VLOOKUP(G3,'[1]Administratif'!$CT$5:$DO$17,20,FALSE)</f>
        <v>786</v>
      </c>
      <c r="H16" s="156">
        <f>VLOOKUP(H3,'[1]Administratif'!$CT$5:$DO$17,21,FALSE)</f>
        <v>916</v>
      </c>
      <c r="I16" s="156">
        <f>VLOOKUP(I3,'[1]Administratif'!$CT$5:$DO$17,22,FALSE)</f>
        <v>965</v>
      </c>
      <c r="J16" s="153">
        <f>SUM(C16:I16)</f>
        <v>6178</v>
      </c>
      <c r="K16" s="153">
        <f>SUM(VLOOKUP($C3,'[1]Administratif'!$CT$87:$ED$96,20,FALSE),VLOOKUP($D3,'[1]Administratif'!$CT$87:$ED$96,21,FALSE),VLOOKUP($E3,'[1]Administratif'!$CT$87:$ED$96,22,FALSE),VLOOKUP($F3,'[1]Administratif'!$CT$87:$ED$96,23,FALSE),VLOOKUP($G3,'[1]Administratif'!$CT$87:$ED$96,24,FALSE),VLOOKUP($H3,'[1]Administratif'!$CT$87:$ED$96,25,FALSE),VLOOKUP($I3,'[1]Administratif'!$CT$87:$ED$96,26,FALSE))</f>
        <v>35</v>
      </c>
      <c r="L16" s="157">
        <f>IF(J16=0,"",SUM(J16/K16))</f>
        <v>176.5142857142857</v>
      </c>
    </row>
    <row r="17" spans="1:12" ht="16.5" thickBot="1">
      <c r="A17" s="151" t="s">
        <v>49</v>
      </c>
      <c r="B17" s="152"/>
      <c r="C17" s="158">
        <f aca="true" t="shared" si="1" ref="C17:I17">IF(C15=0,"",IF(AND(C15=0,C16=0),"",IF(C15&gt;C16,3,(IF(C15&lt;C16,1,(IF(C15=C16,2)))))))</f>
        <v>3</v>
      </c>
      <c r="D17" s="158">
        <f t="shared" si="1"/>
        <v>1</v>
      </c>
      <c r="E17" s="158">
        <f t="shared" si="1"/>
        <v>1</v>
      </c>
      <c r="F17" s="158">
        <f t="shared" si="1"/>
        <v>1</v>
      </c>
      <c r="G17" s="158">
        <f t="shared" si="1"/>
        <v>3</v>
      </c>
      <c r="H17" s="158">
        <f t="shared" si="1"/>
        <v>3</v>
      </c>
      <c r="I17" s="158">
        <f t="shared" si="1"/>
        <v>1</v>
      </c>
      <c r="J17" s="153">
        <f>SUM(C17:I17)</f>
        <v>13</v>
      </c>
      <c r="K17" s="159"/>
      <c r="L17" s="160"/>
    </row>
    <row r="18" spans="1:12" ht="15.75">
      <c r="A18" s="161" t="s">
        <v>50</v>
      </c>
      <c r="B18" s="162"/>
      <c r="C18" s="163"/>
      <c r="D18" s="163"/>
      <c r="E18" s="163"/>
      <c r="F18" s="164"/>
      <c r="G18" s="164"/>
      <c r="H18" s="164"/>
      <c r="I18" s="164"/>
      <c r="J18" s="165"/>
      <c r="K18" s="166"/>
      <c r="L18" s="166"/>
    </row>
    <row r="19" spans="1:12" ht="18.75">
      <c r="A19" s="167" t="str">
        <f>A1</f>
        <v>CHAMPIONNAT DES CLUBS HOMMES 2015</v>
      </c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1:12" ht="18.75">
      <c r="A20" s="167" t="str">
        <f>A2</f>
        <v>REGIONALE 1 - 3ème Journée - 20/09/2015 - St Marcel</v>
      </c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1:12" ht="213.75">
      <c r="A21" s="137" t="str">
        <f>'[1]Administratif'!J6</f>
        <v>TRIANGLE D'OR LE HAVRE 2</v>
      </c>
      <c r="B21" s="138"/>
      <c r="C21" s="139" t="str">
        <f>VLOOKUP($A21,'[1]Administratif'!$BU$34:$CO$46,13,FALSE)</f>
        <v>TRIANGLE D'OR LE HAVRE 1</v>
      </c>
      <c r="D21" s="139" t="str">
        <f>VLOOKUP($A21,'[1]Administratif'!$BU$34:$CO$46,14,FALSE)</f>
        <v>B.C.R.D. ROUEN 1</v>
      </c>
      <c r="E21" s="139" t="str">
        <f>VLOOKUP($A21,'[1]Administratif'!$BU$34:$CO$46,15,FALSE)</f>
        <v>BELVÉDÈRE DIEPPE B.C.</v>
      </c>
      <c r="F21" s="139" t="str">
        <f>VLOOKUP($A21,'[1]Administratif'!$BU$34:$CO$46,16,FALSE)</f>
        <v>C.O.R. SANDOUVILLE</v>
      </c>
      <c r="G21" s="139" t="str">
        <f>VLOOKUP($A21,'[1]Administratif'!$BU$34:$CO$46,17,FALSE)</f>
        <v>C.S. GRAVENCHON 1</v>
      </c>
      <c r="H21" s="139" t="str">
        <f>VLOOKUP($A21,'[1]Administratif'!$BU$34:$CO$46,18,FALSE)</f>
        <v>DRAKKAR BOWL</v>
      </c>
      <c r="I21" s="139" t="str">
        <f>VLOOKUP($A21,'[1]Administratif'!$BU$34:$CO$46,19,FALSE)</f>
        <v>B.C. AÉRO EVREUX 1</v>
      </c>
      <c r="J21" s="140" t="s">
        <v>42</v>
      </c>
      <c r="K21" s="140" t="s">
        <v>43</v>
      </c>
      <c r="L21" s="140" t="s">
        <v>44</v>
      </c>
    </row>
    <row r="22" spans="1:12" ht="15.75">
      <c r="A22" s="141" t="s">
        <v>45</v>
      </c>
      <c r="B22" s="142" t="s">
        <v>46</v>
      </c>
      <c r="C22" s="143">
        <f>VLOOKUP($A21,'[1]Administratif'!$J$5:$AV$16,29,FALSE)</f>
        <v>12</v>
      </c>
      <c r="D22" s="143">
        <f>VLOOKUP($A21,'[1]Administratif'!$J$5:$AV$16,30,FALSE)</f>
        <v>7</v>
      </c>
      <c r="E22" s="143">
        <f>VLOOKUP($A21,'[1]Administratif'!$J$5:$AV$16,31,FALSE)</f>
        <v>14</v>
      </c>
      <c r="F22" s="143">
        <f>VLOOKUP($A21,'[1]Administratif'!$J$5:$AV$16,32,FALSE)</f>
        <v>8</v>
      </c>
      <c r="G22" s="143">
        <f>VLOOKUP($A21,'[1]Administratif'!$J$5:$AV$16,33,FALSE)</f>
        <v>10</v>
      </c>
      <c r="H22" s="143">
        <f>VLOOKUP($A21,'[1]Administratif'!$J$5:$AV$16,34,FALSE)</f>
        <v>13</v>
      </c>
      <c r="I22" s="143">
        <f>VLOOKUP($A21,'[1]Administratif'!$J$5:$AV$16,35,FALSE)</f>
        <v>9</v>
      </c>
      <c r="J22" s="144"/>
      <c r="K22" s="145"/>
      <c r="L22" s="146"/>
    </row>
    <row r="23" spans="1:12" ht="15.75">
      <c r="A23" s="147" t="str">
        <f>'[1]Saisie'!E18</f>
        <v>93 71269</v>
      </c>
      <c r="B23" s="148" t="str">
        <f>'[1]Saisie'!F18</f>
        <v>BORIES Bernard</v>
      </c>
      <c r="C23" s="149">
        <f>'[1]Saisie'!AB18</f>
        <v>0</v>
      </c>
      <c r="D23" s="149">
        <f>'[1]Saisie'!AC18</f>
        <v>0</v>
      </c>
      <c r="E23" s="149">
        <f>'[1]Saisie'!AD18</f>
        <v>0</v>
      </c>
      <c r="F23" s="149">
        <f>'[1]Saisie'!AE18</f>
        <v>0</v>
      </c>
      <c r="G23" s="149">
        <f>'[1]Saisie'!AF18</f>
        <v>0</v>
      </c>
      <c r="H23" s="149">
        <f>'[1]Saisie'!AG18</f>
        <v>0</v>
      </c>
      <c r="I23" s="149">
        <f>'[1]Saisie'!AH18</f>
        <v>0</v>
      </c>
      <c r="J23" s="149">
        <f>'[1]Saisie'!AI18</f>
        <v>0</v>
      </c>
      <c r="K23" s="149">
        <f>'[1]Saisie'!AJ18</f>
        <v>0</v>
      </c>
      <c r="L23" s="150">
        <f>'[1]Saisie'!AK18</f>
      </c>
    </row>
    <row r="24" spans="1:12" ht="15.75">
      <c r="A24" s="147" t="str">
        <f>'[1]Saisie'!E19</f>
        <v>6 91516</v>
      </c>
      <c r="B24" s="148" t="str">
        <f>'[1]Saisie'!F19</f>
        <v>ROGER Gérard</v>
      </c>
      <c r="C24" s="149">
        <f>'[1]Saisie'!AB19</f>
        <v>151</v>
      </c>
      <c r="D24" s="149">
        <f>'[1]Saisie'!AC19</f>
        <v>167</v>
      </c>
      <c r="E24" s="149">
        <f>'[1]Saisie'!AD19</f>
        <v>153</v>
      </c>
      <c r="F24" s="149">
        <f>'[1]Saisie'!AE19</f>
        <v>135</v>
      </c>
      <c r="G24" s="149">
        <f>'[1]Saisie'!AF19</f>
        <v>181</v>
      </c>
      <c r="H24" s="149">
        <f>'[1]Saisie'!AG19</f>
        <v>179</v>
      </c>
      <c r="I24" s="149">
        <f>'[1]Saisie'!AH19</f>
        <v>162</v>
      </c>
      <c r="J24" s="149">
        <f>'[1]Saisie'!AI19</f>
        <v>1128</v>
      </c>
      <c r="K24" s="149">
        <f>'[1]Saisie'!AJ19</f>
        <v>7</v>
      </c>
      <c r="L24" s="150">
        <f>'[1]Saisie'!AK19</f>
        <v>161.14285714285714</v>
      </c>
    </row>
    <row r="25" spans="1:12" ht="15.75">
      <c r="A25" s="147" t="str">
        <f>'[1]Saisie'!E20</f>
        <v>99 62117</v>
      </c>
      <c r="B25" s="148" t="str">
        <f>'[1]Saisie'!F20</f>
        <v>VALLEE Jacques</v>
      </c>
      <c r="C25" s="149">
        <f>'[1]Saisie'!AB20</f>
        <v>118</v>
      </c>
      <c r="D25" s="149">
        <f>'[1]Saisie'!AC20</f>
        <v>127</v>
      </c>
      <c r="E25" s="149">
        <f>'[1]Saisie'!AD20</f>
        <v>165</v>
      </c>
      <c r="F25" s="149">
        <f>'[1]Saisie'!AE20</f>
        <v>121</v>
      </c>
      <c r="G25" s="149">
        <f>'[1]Saisie'!AF20</f>
        <v>134</v>
      </c>
      <c r="H25" s="149">
        <f>'[1]Saisie'!AG20</f>
        <v>131</v>
      </c>
      <c r="I25" s="149">
        <f>'[1]Saisie'!AH20</f>
        <v>151</v>
      </c>
      <c r="J25" s="149">
        <f>'[1]Saisie'!AI20</f>
        <v>947</v>
      </c>
      <c r="K25" s="149">
        <f>'[1]Saisie'!AJ20</f>
        <v>7</v>
      </c>
      <c r="L25" s="150">
        <f>'[1]Saisie'!AK20</f>
        <v>135.28571428571428</v>
      </c>
    </row>
    <row r="26" spans="1:12" ht="15.75">
      <c r="A26" s="147" t="str">
        <f>'[1]Saisie'!E21</f>
        <v>94 75845</v>
      </c>
      <c r="B26" s="148" t="str">
        <f>'[1]Saisie'!F21</f>
        <v>OZENNE Jean-Claude</v>
      </c>
      <c r="C26" s="149">
        <f>'[1]Saisie'!AB21</f>
        <v>165</v>
      </c>
      <c r="D26" s="149">
        <f>'[1]Saisie'!AC21</f>
        <v>158</v>
      </c>
      <c r="E26" s="149">
        <f>'[1]Saisie'!AD21</f>
        <v>153</v>
      </c>
      <c r="F26" s="149">
        <f>'[1]Saisie'!AE21</f>
        <v>106</v>
      </c>
      <c r="G26" s="149">
        <f>'[1]Saisie'!AF21</f>
        <v>155</v>
      </c>
      <c r="H26" s="149">
        <f>'[1]Saisie'!AG21</f>
        <v>145</v>
      </c>
      <c r="I26" s="149">
        <f>'[1]Saisie'!AH21</f>
        <v>183</v>
      </c>
      <c r="J26" s="149">
        <f>'[1]Saisie'!AI21</f>
        <v>1065</v>
      </c>
      <c r="K26" s="149">
        <f>'[1]Saisie'!AJ21</f>
        <v>7</v>
      </c>
      <c r="L26" s="150">
        <f>'[1]Saisie'!AK21</f>
        <v>152.14285714285714</v>
      </c>
    </row>
    <row r="27" spans="1:12" ht="15.75">
      <c r="A27" s="147" t="str">
        <f>'[1]Saisie'!E22</f>
        <v>89 59436</v>
      </c>
      <c r="B27" s="148" t="str">
        <f>'[1]Saisie'!F22</f>
        <v>BOURLET Michel</v>
      </c>
      <c r="C27" s="149">
        <f>'[1]Saisie'!AB22</f>
        <v>157</v>
      </c>
      <c r="D27" s="149">
        <f>'[1]Saisie'!AC22</f>
        <v>170</v>
      </c>
      <c r="E27" s="149">
        <f>'[1]Saisie'!AD22</f>
        <v>119</v>
      </c>
      <c r="F27" s="149">
        <f>'[1]Saisie'!AE22</f>
        <v>156</v>
      </c>
      <c r="G27" s="149">
        <f>'[1]Saisie'!AF22</f>
        <v>150</v>
      </c>
      <c r="H27" s="149">
        <f>'[1]Saisie'!AG22</f>
        <v>166</v>
      </c>
      <c r="I27" s="149">
        <f>'[1]Saisie'!AH22</f>
        <v>148</v>
      </c>
      <c r="J27" s="149">
        <f>'[1]Saisie'!AI22</f>
        <v>1066</v>
      </c>
      <c r="K27" s="149">
        <f>'[1]Saisie'!AJ22</f>
        <v>7</v>
      </c>
      <c r="L27" s="150">
        <f>'[1]Saisie'!AK22</f>
        <v>152.28571428571428</v>
      </c>
    </row>
    <row r="28" spans="1:12" ht="15.75">
      <c r="A28" s="147" t="str">
        <f>'[1]Saisie'!E23</f>
        <v>92 67061</v>
      </c>
      <c r="B28" s="148" t="str">
        <f>'[1]Saisie'!F23</f>
        <v>CATALA Stéphane</v>
      </c>
      <c r="C28" s="149">
        <f>'[1]Saisie'!AB23</f>
        <v>190</v>
      </c>
      <c r="D28" s="149">
        <f>'[1]Saisie'!AC23</f>
        <v>222</v>
      </c>
      <c r="E28" s="149">
        <f>'[1]Saisie'!AD23</f>
        <v>149</v>
      </c>
      <c r="F28" s="149">
        <f>'[1]Saisie'!AE23</f>
        <v>164</v>
      </c>
      <c r="G28" s="149">
        <f>'[1]Saisie'!AF23</f>
        <v>200</v>
      </c>
      <c r="H28" s="149">
        <f>'[1]Saisie'!AG23</f>
        <v>192</v>
      </c>
      <c r="I28" s="149">
        <f>'[1]Saisie'!AH23</f>
        <v>205</v>
      </c>
      <c r="J28" s="149">
        <f>'[1]Saisie'!AI23</f>
        <v>1322</v>
      </c>
      <c r="K28" s="149">
        <f>'[1]Saisie'!AJ23</f>
        <v>7</v>
      </c>
      <c r="L28" s="150">
        <f>'[1]Saisie'!AK23</f>
        <v>188.85714285714286</v>
      </c>
    </row>
    <row r="29" spans="1:12" ht="15.75">
      <c r="A29" s="147">
        <f>'[1]Saisie'!E24</f>
        <v>0</v>
      </c>
      <c r="B29" s="148">
        <f>'[1]Saisie'!F24</f>
      </c>
      <c r="C29" s="149">
        <f>'[1]Saisie'!AB24</f>
        <v>0</v>
      </c>
      <c r="D29" s="149">
        <f>'[1]Saisie'!AC24</f>
        <v>0</v>
      </c>
      <c r="E29" s="149">
        <f>'[1]Saisie'!AD24</f>
        <v>0</v>
      </c>
      <c r="F29" s="149">
        <f>'[1]Saisie'!AE24</f>
        <v>0</v>
      </c>
      <c r="G29" s="149">
        <f>'[1]Saisie'!AF24</f>
        <v>0</v>
      </c>
      <c r="H29" s="149">
        <f>'[1]Saisie'!AG24</f>
        <v>0</v>
      </c>
      <c r="I29" s="149">
        <f>'[1]Saisie'!AH24</f>
        <v>0</v>
      </c>
      <c r="J29" s="149">
        <f>'[1]Saisie'!AI24</f>
      </c>
      <c r="K29" s="149">
        <f>'[1]Saisie'!AJ24</f>
      </c>
      <c r="L29" s="150">
        <f>'[1]Saisie'!AK24</f>
      </c>
    </row>
    <row r="30" spans="1:12" ht="15.75">
      <c r="A30" s="147">
        <f>'[1]Saisie'!E25</f>
        <v>0</v>
      </c>
      <c r="B30" s="148">
        <f>'[1]Saisie'!F25</f>
      </c>
      <c r="C30" s="149">
        <f>'[1]Saisie'!AB25</f>
        <v>0</v>
      </c>
      <c r="D30" s="149">
        <f>'[1]Saisie'!AC25</f>
        <v>0</v>
      </c>
      <c r="E30" s="149">
        <f>'[1]Saisie'!AD25</f>
        <v>0</v>
      </c>
      <c r="F30" s="149">
        <f>'[1]Saisie'!AE25</f>
        <v>0</v>
      </c>
      <c r="G30" s="149">
        <f>'[1]Saisie'!AF25</f>
        <v>0</v>
      </c>
      <c r="H30" s="149">
        <f>'[1]Saisie'!AG25</f>
        <v>0</v>
      </c>
      <c r="I30" s="149">
        <f>'[1]Saisie'!AH25</f>
        <v>0</v>
      </c>
      <c r="J30" s="149">
        <f>'[1]Saisie'!AI25</f>
      </c>
      <c r="K30" s="149">
        <f>'[1]Saisie'!AJ25</f>
      </c>
      <c r="L30" s="150">
        <f>'[1]Saisie'!AK25</f>
      </c>
    </row>
    <row r="31" spans="1:12" ht="15.75">
      <c r="A31" s="147">
        <f>'[1]Saisie'!E26</f>
        <v>0</v>
      </c>
      <c r="B31" s="148">
        <f>'[1]Saisie'!F26</f>
      </c>
      <c r="C31" s="149">
        <f>'[1]Saisie'!AB26</f>
        <v>0</v>
      </c>
      <c r="D31" s="149">
        <f>'[1]Saisie'!AC26</f>
        <v>0</v>
      </c>
      <c r="E31" s="149">
        <f>'[1]Saisie'!AD26</f>
        <v>0</v>
      </c>
      <c r="F31" s="149">
        <f>'[1]Saisie'!AE26</f>
        <v>0</v>
      </c>
      <c r="G31" s="149">
        <f>'[1]Saisie'!AF26</f>
        <v>0</v>
      </c>
      <c r="H31" s="149">
        <f>'[1]Saisie'!AG26</f>
        <v>0</v>
      </c>
      <c r="I31" s="149">
        <f>'[1]Saisie'!AH26</f>
        <v>0</v>
      </c>
      <c r="J31" s="149">
        <f>'[1]Saisie'!AI26</f>
      </c>
      <c r="K31" s="149">
        <f>'[1]Saisie'!AJ26</f>
      </c>
      <c r="L31" s="150">
        <f>'[1]Saisie'!AK26</f>
      </c>
    </row>
    <row r="32" spans="1:12" ht="16.5" thickBot="1">
      <c r="A32" s="147">
        <f>'[1]Saisie'!E27</f>
        <v>0</v>
      </c>
      <c r="B32" s="148">
        <f>'[1]Saisie'!F27</f>
      </c>
      <c r="C32" s="149">
        <f>'[1]Saisie'!AB27</f>
        <v>0</v>
      </c>
      <c r="D32" s="149">
        <f>'[1]Saisie'!AC27</f>
        <v>0</v>
      </c>
      <c r="E32" s="149">
        <f>'[1]Saisie'!AD27</f>
        <v>0</v>
      </c>
      <c r="F32" s="149">
        <f>'[1]Saisie'!AE27</f>
        <v>0</v>
      </c>
      <c r="G32" s="149">
        <f>'[1]Saisie'!AF27</f>
        <v>0</v>
      </c>
      <c r="H32" s="149">
        <f>'[1]Saisie'!AG27</f>
        <v>0</v>
      </c>
      <c r="I32" s="149">
        <f>'[1]Saisie'!AH27</f>
        <v>0</v>
      </c>
      <c r="J32" s="149">
        <f>'[1]Saisie'!AI27</f>
      </c>
      <c r="K32" s="149">
        <f>'[1]Saisie'!AJ27</f>
      </c>
      <c r="L32" s="150">
        <f>'[1]Saisie'!AK27</f>
      </c>
    </row>
    <row r="33" spans="1:12" ht="16.5" thickBot="1">
      <c r="A33" s="151" t="s">
        <v>47</v>
      </c>
      <c r="B33" s="152"/>
      <c r="C33" s="153">
        <f aca="true" t="shared" si="2" ref="C33:I33">SUM(C23:C32)</f>
        <v>781</v>
      </c>
      <c r="D33" s="153">
        <f t="shared" si="2"/>
        <v>844</v>
      </c>
      <c r="E33" s="153">
        <f t="shared" si="2"/>
        <v>739</v>
      </c>
      <c r="F33" s="153">
        <f t="shared" si="2"/>
        <v>682</v>
      </c>
      <c r="G33" s="153">
        <f t="shared" si="2"/>
        <v>820</v>
      </c>
      <c r="H33" s="153">
        <f t="shared" si="2"/>
        <v>813</v>
      </c>
      <c r="I33" s="153">
        <f t="shared" si="2"/>
        <v>849</v>
      </c>
      <c r="J33" s="153">
        <f>SUM(J23:J32)</f>
        <v>5528</v>
      </c>
      <c r="K33" s="154">
        <f>SUM(K23:K32)</f>
        <v>35</v>
      </c>
      <c r="L33" s="155">
        <f>IF(J33=0,"",SUM(J33/K33))</f>
        <v>157.94285714285715</v>
      </c>
    </row>
    <row r="34" spans="1:12" ht="16.5" thickBot="1">
      <c r="A34" s="151" t="s">
        <v>48</v>
      </c>
      <c r="B34" s="152"/>
      <c r="C34" s="156">
        <f>VLOOKUP(C21,'[1]Administratif'!$CT$5:$DO$17,16,FALSE)</f>
        <v>821</v>
      </c>
      <c r="D34" s="156">
        <f>VLOOKUP(D21,'[1]Administratif'!$CT$5:$DO$17,17,FALSE)</f>
        <v>883</v>
      </c>
      <c r="E34" s="156">
        <f>VLOOKUP(E21,'[1]Administratif'!$CT$5:$DO$17,18,FALSE)</f>
        <v>892</v>
      </c>
      <c r="F34" s="156">
        <f>VLOOKUP(F21,'[1]Administratif'!$CT$5:$DO$17,19,FALSE)</f>
        <v>811</v>
      </c>
      <c r="G34" s="156">
        <f>VLOOKUP(G21,'[1]Administratif'!$CT$5:$DO$17,20,FALSE)</f>
        <v>911</v>
      </c>
      <c r="H34" s="156">
        <f>VLOOKUP(H21,'[1]Administratif'!$CT$5:$DO$17,21,FALSE)</f>
        <v>840</v>
      </c>
      <c r="I34" s="156">
        <f>VLOOKUP(I21,'[1]Administratif'!$CT$5:$DO$17,22,FALSE)</f>
        <v>827</v>
      </c>
      <c r="J34" s="153">
        <f>SUM(C34:I34)</f>
        <v>5985</v>
      </c>
      <c r="K34" s="153">
        <f>SUM(VLOOKUP($C21,'[1]Administratif'!$CT$87:$ED$96,20,FALSE),VLOOKUP($D21,'[1]Administratif'!$CT$87:$ED$96,21,FALSE),VLOOKUP($E21,'[1]Administratif'!$CT$87:$ED$96,22,FALSE),VLOOKUP($F21,'[1]Administratif'!$CT$87:$ED$96,23,FALSE),VLOOKUP($G21,'[1]Administratif'!$CT$87:$ED$96,24,FALSE),VLOOKUP($H21,'[1]Administratif'!$CT$87:$ED$96,25,FALSE),VLOOKUP($I21,'[1]Administratif'!$CT$87:$ED$96,26,FALSE))</f>
        <v>35</v>
      </c>
      <c r="L34" s="157">
        <f>IF(J34=0,"",SUM(J34/K34))</f>
        <v>171</v>
      </c>
    </row>
    <row r="35" spans="1:12" ht="16.5" thickBot="1">
      <c r="A35" s="151" t="s">
        <v>49</v>
      </c>
      <c r="B35" s="152"/>
      <c r="C35" s="158">
        <f aca="true" t="shared" si="3" ref="C35:I35">IF(C33=0,"",IF(AND(C33=0,C34=0),"",IF(C33&gt;C34,3,(IF(C33&lt;C34,1,(IF(C33=C34,2)))))))</f>
        <v>1</v>
      </c>
      <c r="D35" s="158">
        <f t="shared" si="3"/>
        <v>1</v>
      </c>
      <c r="E35" s="158">
        <f t="shared" si="3"/>
        <v>1</v>
      </c>
      <c r="F35" s="158">
        <f t="shared" si="3"/>
        <v>1</v>
      </c>
      <c r="G35" s="158">
        <f t="shared" si="3"/>
        <v>1</v>
      </c>
      <c r="H35" s="158">
        <f t="shared" si="3"/>
        <v>1</v>
      </c>
      <c r="I35" s="158">
        <f t="shared" si="3"/>
        <v>3</v>
      </c>
      <c r="J35" s="153">
        <f>SUM(C35:I35)</f>
        <v>9</v>
      </c>
      <c r="K35" s="159"/>
      <c r="L35" s="160"/>
    </row>
    <row r="36" spans="1:12" ht="15.75">
      <c r="A36" s="161" t="s">
        <v>50</v>
      </c>
      <c r="B36" s="162"/>
      <c r="C36" s="163"/>
      <c r="D36" s="163"/>
      <c r="E36" s="163"/>
      <c r="F36" s="164"/>
      <c r="G36" s="164"/>
      <c r="H36" s="164"/>
      <c r="I36" s="164"/>
      <c r="J36" s="165"/>
      <c r="K36" s="166"/>
      <c r="L36" s="166"/>
    </row>
    <row r="37" spans="1:12" ht="18.75">
      <c r="A37" s="167" t="str">
        <f>A1</f>
        <v>CHAMPIONNAT DES CLUBS HOMMES 2015</v>
      </c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9"/>
    </row>
    <row r="38" spans="1:12" ht="18.75">
      <c r="A38" s="167" t="str">
        <f>A2</f>
        <v>REGIONALE 1 - 3ème Journée - 20/09/2015 - St Marcel</v>
      </c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9"/>
    </row>
    <row r="39" spans="1:12" ht="213.75">
      <c r="A39" s="137" t="str">
        <f>'[1]Administratif'!J7</f>
        <v>BELVÉDÈRE DIEPPE B.C.</v>
      </c>
      <c r="B39" s="138"/>
      <c r="C39" s="139" t="str">
        <f>VLOOKUP($A39,'[1]Administratif'!$BU$34:$CO$46,13,FALSE)</f>
        <v>B.C. AÉRO EVREUX 1</v>
      </c>
      <c r="D39" s="139" t="str">
        <f>VLOOKUP($A39,'[1]Administratif'!$BU$34:$CO$46,14,FALSE)</f>
        <v>C.S. GRAVENCHON 1</v>
      </c>
      <c r="E39" s="139" t="str">
        <f>VLOOKUP($A39,'[1]Administratif'!$BU$34:$CO$46,15,FALSE)</f>
        <v>TRIANGLE D'OR LE HAVRE 2</v>
      </c>
      <c r="F39" s="139" t="str">
        <f>VLOOKUP($A39,'[1]Administratif'!$BU$34:$CO$46,16,FALSE)</f>
        <v>DRAKKAR BOWL</v>
      </c>
      <c r="G39" s="139" t="str">
        <f>VLOOKUP($A39,'[1]Administratif'!$BU$34:$CO$46,17,FALSE)</f>
        <v>TRIANGLE D'OR LE HAVRE 1</v>
      </c>
      <c r="H39" s="139" t="str">
        <f>VLOOKUP($A39,'[1]Administratif'!$BU$34:$CO$46,18,FALSE)</f>
        <v>C.O.R. SANDOUVILLE</v>
      </c>
      <c r="I39" s="139" t="str">
        <f>VLOOKUP($A39,'[1]Administratif'!$BU$34:$CO$46,19,FALSE)</f>
        <v>B.C.R.D. ROUEN 1</v>
      </c>
      <c r="J39" s="140" t="s">
        <v>42</v>
      </c>
      <c r="K39" s="140" t="s">
        <v>43</v>
      </c>
      <c r="L39" s="140" t="s">
        <v>44</v>
      </c>
    </row>
    <row r="40" spans="1:12" ht="15.75">
      <c r="A40" s="141" t="s">
        <v>45</v>
      </c>
      <c r="B40" s="142" t="s">
        <v>46</v>
      </c>
      <c r="C40" s="143">
        <f>VLOOKUP($A39,'[1]Administratif'!$J$5:$AV$16,29,FALSE)</f>
        <v>8</v>
      </c>
      <c r="D40" s="143">
        <f>VLOOKUP($A39,'[1]Administratif'!$J$5:$AV$16,30,FALSE)</f>
        <v>11</v>
      </c>
      <c r="E40" s="143">
        <f>VLOOKUP($A39,'[1]Administratif'!$J$5:$AV$16,31,FALSE)</f>
        <v>13</v>
      </c>
      <c r="F40" s="143">
        <f>VLOOKUP($A39,'[1]Administratif'!$J$5:$AV$16,32,FALSE)</f>
        <v>10</v>
      </c>
      <c r="G40" s="143">
        <f>VLOOKUP($A39,'[1]Administratif'!$J$5:$AV$16,33,FALSE)</f>
        <v>14</v>
      </c>
      <c r="H40" s="143">
        <f>VLOOKUP($A39,'[1]Administratif'!$J$5:$AV$16,34,FALSE)</f>
        <v>7</v>
      </c>
      <c r="I40" s="143">
        <f>VLOOKUP($A39,'[1]Administratif'!$J$5:$AV$16,35,FALSE)</f>
        <v>12</v>
      </c>
      <c r="J40" s="144"/>
      <c r="K40" s="145"/>
      <c r="L40" s="146"/>
    </row>
    <row r="41" spans="1:12" ht="15.75">
      <c r="A41" s="147" t="str">
        <f>'[1]Saisie'!E28</f>
        <v>5 88593</v>
      </c>
      <c r="B41" s="148" t="str">
        <f>'[1]Saisie'!F28</f>
        <v>SORTAMBOC Mathieu</v>
      </c>
      <c r="C41" s="149">
        <f>'[1]Saisie'!AB28</f>
        <v>156</v>
      </c>
      <c r="D41" s="149">
        <f>'[1]Saisie'!AC28</f>
        <v>202</v>
      </c>
      <c r="E41" s="149">
        <f>'[1]Saisie'!AD28</f>
        <v>174</v>
      </c>
      <c r="F41" s="149">
        <f>'[1]Saisie'!AE28</f>
        <v>193</v>
      </c>
      <c r="G41" s="149">
        <f>'[1]Saisie'!AF28</f>
        <v>143</v>
      </c>
      <c r="H41" s="149">
        <f>'[1]Saisie'!AG28</f>
        <v>192</v>
      </c>
      <c r="I41" s="149">
        <f>'[1]Saisie'!AH28</f>
        <v>157</v>
      </c>
      <c r="J41" s="149">
        <f>'[1]Saisie'!AI28</f>
        <v>1217</v>
      </c>
      <c r="K41" s="149">
        <f>'[1]Saisie'!AJ28</f>
        <v>7</v>
      </c>
      <c r="L41" s="150">
        <f>'[1]Saisie'!AK28</f>
        <v>173.85714285714286</v>
      </c>
    </row>
    <row r="42" spans="1:12" ht="15.75">
      <c r="A42" s="147" t="str">
        <f>'[1]Saisie'!E29</f>
        <v>3 47841</v>
      </c>
      <c r="B42" s="148" t="str">
        <f>'[1]Saisie'!F29</f>
        <v>TOUTAIN Damien</v>
      </c>
      <c r="C42" s="149">
        <f>'[1]Saisie'!AB29</f>
        <v>219</v>
      </c>
      <c r="D42" s="149">
        <f>'[1]Saisie'!AC29</f>
        <v>162</v>
      </c>
      <c r="E42" s="149">
        <f>'[1]Saisie'!AD29</f>
        <v>208</v>
      </c>
      <c r="F42" s="149">
        <f>'[1]Saisie'!AE29</f>
        <v>193</v>
      </c>
      <c r="G42" s="149">
        <f>'[1]Saisie'!AF29</f>
        <v>188</v>
      </c>
      <c r="H42" s="149">
        <f>'[1]Saisie'!AG29</f>
        <v>208</v>
      </c>
      <c r="I42" s="149">
        <f>'[1]Saisie'!AH29</f>
        <v>167</v>
      </c>
      <c r="J42" s="149">
        <f>'[1]Saisie'!AI29</f>
        <v>1345</v>
      </c>
      <c r="K42" s="149">
        <f>'[1]Saisie'!AJ29</f>
        <v>7</v>
      </c>
      <c r="L42" s="150">
        <f>'[1]Saisie'!AK29</f>
        <v>192.14285714285714</v>
      </c>
    </row>
    <row r="43" spans="1:12" ht="15.75">
      <c r="A43" s="147" t="str">
        <f>'[1]Saisie'!E30</f>
        <v>98 60177</v>
      </c>
      <c r="B43" s="148" t="str">
        <f>'[1]Saisie'!F30</f>
        <v>VASSEUR Thierry</v>
      </c>
      <c r="C43" s="149">
        <f>'[1]Saisie'!AB30</f>
        <v>156</v>
      </c>
      <c r="D43" s="149">
        <f>'[1]Saisie'!AC30</f>
        <v>135</v>
      </c>
      <c r="E43" s="149">
        <f>'[1]Saisie'!AD30</f>
        <v>182</v>
      </c>
      <c r="F43" s="149">
        <f>'[1]Saisie'!AE30</f>
        <v>179</v>
      </c>
      <c r="G43" s="149">
        <f>'[1]Saisie'!AF30</f>
        <v>147</v>
      </c>
      <c r="H43" s="149">
        <f>'[1]Saisie'!AG30</f>
        <v>183</v>
      </c>
      <c r="I43" s="149">
        <f>'[1]Saisie'!AH30</f>
        <v>195</v>
      </c>
      <c r="J43" s="149">
        <f>'[1]Saisie'!AI30</f>
        <v>1177</v>
      </c>
      <c r="K43" s="149">
        <f>'[1]Saisie'!AJ30</f>
        <v>7</v>
      </c>
      <c r="L43" s="150">
        <f>'[1]Saisie'!AK30</f>
        <v>168.14285714285714</v>
      </c>
    </row>
    <row r="44" spans="1:12" ht="15.75">
      <c r="A44" s="147" t="str">
        <f>'[1]Saisie'!E31</f>
        <v>95 79914</v>
      </c>
      <c r="B44" s="148" t="str">
        <f>'[1]Saisie'!F31</f>
        <v>ARCHIAPATI Grégory</v>
      </c>
      <c r="C44" s="149">
        <f>'[1]Saisie'!AB31</f>
        <v>132</v>
      </c>
      <c r="D44" s="149">
        <f>'[1]Saisie'!AC31</f>
        <v>140</v>
      </c>
      <c r="E44" s="149">
        <f>'[1]Saisie'!AD31</f>
        <v>166</v>
      </c>
      <c r="F44" s="149">
        <f>'[1]Saisie'!AE31</f>
        <v>120</v>
      </c>
      <c r="G44" s="149">
        <f>'[1]Saisie'!AF31</f>
        <v>163</v>
      </c>
      <c r="H44" s="149">
        <f>'[1]Saisie'!AG31</f>
        <v>196</v>
      </c>
      <c r="I44" s="149">
        <f>'[1]Saisie'!AH31</f>
        <v>181</v>
      </c>
      <c r="J44" s="149">
        <f>'[1]Saisie'!AI31</f>
        <v>1098</v>
      </c>
      <c r="K44" s="149">
        <f>'[1]Saisie'!AJ31</f>
        <v>7</v>
      </c>
      <c r="L44" s="150">
        <f>'[1]Saisie'!AK31</f>
        <v>156.85714285714286</v>
      </c>
    </row>
    <row r="45" spans="1:12" ht="15.75">
      <c r="A45" s="147" t="str">
        <f>'[1]Saisie'!E32</f>
        <v>98 61107</v>
      </c>
      <c r="B45" s="148" t="str">
        <f>'[1]Saisie'!F32</f>
        <v>BON Philippe</v>
      </c>
      <c r="C45" s="149">
        <f>'[1]Saisie'!AB32</f>
        <v>0</v>
      </c>
      <c r="D45" s="149">
        <f>'[1]Saisie'!AC32</f>
        <v>0</v>
      </c>
      <c r="E45" s="149">
        <f>'[1]Saisie'!AD32</f>
        <v>0</v>
      </c>
      <c r="F45" s="149">
        <f>'[1]Saisie'!AE32</f>
        <v>0</v>
      </c>
      <c r="G45" s="149">
        <f>'[1]Saisie'!AF32</f>
        <v>0</v>
      </c>
      <c r="H45" s="149">
        <f>'[1]Saisie'!AG32</f>
        <v>0</v>
      </c>
      <c r="I45" s="149">
        <f>'[1]Saisie'!AH32</f>
        <v>0</v>
      </c>
      <c r="J45" s="149">
        <f>'[1]Saisie'!AI32</f>
        <v>0</v>
      </c>
      <c r="K45" s="149">
        <f>'[1]Saisie'!AJ32</f>
        <v>0</v>
      </c>
      <c r="L45" s="150">
        <f>'[1]Saisie'!AK32</f>
      </c>
    </row>
    <row r="46" spans="1:12" ht="15.75">
      <c r="A46" s="147" t="str">
        <f>'[1]Saisie'!E33</f>
        <v>99 62114</v>
      </c>
      <c r="B46" s="148" t="str">
        <f>'[1]Saisie'!F33</f>
        <v>LAPLACE Dominique</v>
      </c>
      <c r="C46" s="149">
        <f>'[1]Saisie'!AB33</f>
        <v>0</v>
      </c>
      <c r="D46" s="149">
        <f>'[1]Saisie'!AC33</f>
        <v>0</v>
      </c>
      <c r="E46" s="149">
        <f>'[1]Saisie'!AD33</f>
        <v>162</v>
      </c>
      <c r="F46" s="149">
        <f>'[1]Saisie'!AE33</f>
        <v>191</v>
      </c>
      <c r="G46" s="149">
        <f>'[1]Saisie'!AF33</f>
        <v>145</v>
      </c>
      <c r="H46" s="149">
        <f>'[1]Saisie'!AG33</f>
        <v>195</v>
      </c>
      <c r="I46" s="149">
        <f>'[1]Saisie'!AH33</f>
        <v>171</v>
      </c>
      <c r="J46" s="149">
        <f>'[1]Saisie'!AI33</f>
        <v>864</v>
      </c>
      <c r="K46" s="149">
        <f>'[1]Saisie'!AJ33</f>
        <v>5</v>
      </c>
      <c r="L46" s="150">
        <f>'[1]Saisie'!AK33</f>
        <v>172.8</v>
      </c>
    </row>
    <row r="47" spans="1:12" ht="15.75">
      <c r="A47" s="147" t="str">
        <f>'[1]Saisie'!E34</f>
        <v>98 61109</v>
      </c>
      <c r="B47" s="148" t="str">
        <f>'[1]Saisie'!F34</f>
        <v>ROUSSEL Stéphane</v>
      </c>
      <c r="C47" s="149">
        <f>'[1]Saisie'!AB34</f>
        <v>135</v>
      </c>
      <c r="D47" s="149">
        <f>'[1]Saisie'!AC34</f>
        <v>120</v>
      </c>
      <c r="E47" s="149">
        <f>'[1]Saisie'!AD34</f>
        <v>0</v>
      </c>
      <c r="F47" s="149">
        <f>'[1]Saisie'!AE34</f>
        <v>0</v>
      </c>
      <c r="G47" s="149">
        <f>'[1]Saisie'!AF34</f>
        <v>0</v>
      </c>
      <c r="H47" s="149">
        <f>'[1]Saisie'!AG34</f>
        <v>0</v>
      </c>
      <c r="I47" s="149">
        <f>'[1]Saisie'!AH34</f>
        <v>0</v>
      </c>
      <c r="J47" s="149">
        <f>'[1]Saisie'!AI34</f>
        <v>255</v>
      </c>
      <c r="K47" s="149">
        <f>'[1]Saisie'!AJ34</f>
        <v>2</v>
      </c>
      <c r="L47" s="150">
        <f>'[1]Saisie'!AK34</f>
        <v>127.5</v>
      </c>
    </row>
    <row r="48" spans="1:12" ht="15.75">
      <c r="A48" s="147" t="str">
        <f>'[1]Saisie'!E35</f>
        <v>50 60781</v>
      </c>
      <c r="B48" s="148" t="str">
        <f>'[1]Saisie'!F35</f>
        <v>MARGERIN Daniel</v>
      </c>
      <c r="C48" s="149">
        <f>'[1]Saisie'!AB35</f>
        <v>0</v>
      </c>
      <c r="D48" s="149">
        <f>'[1]Saisie'!AC35</f>
        <v>0</v>
      </c>
      <c r="E48" s="149">
        <f>'[1]Saisie'!AD35</f>
        <v>0</v>
      </c>
      <c r="F48" s="149">
        <f>'[1]Saisie'!AE35</f>
        <v>0</v>
      </c>
      <c r="G48" s="149">
        <f>'[1]Saisie'!AF35</f>
        <v>0</v>
      </c>
      <c r="H48" s="149">
        <f>'[1]Saisie'!AG35</f>
        <v>0</v>
      </c>
      <c r="I48" s="149">
        <f>'[1]Saisie'!AH35</f>
        <v>0</v>
      </c>
      <c r="J48" s="149">
        <f>'[1]Saisie'!AI35</f>
        <v>0</v>
      </c>
      <c r="K48" s="149">
        <f>'[1]Saisie'!AJ35</f>
        <v>0</v>
      </c>
      <c r="L48" s="150">
        <f>'[1]Saisie'!AK35</f>
      </c>
    </row>
    <row r="49" spans="1:12" ht="15.75">
      <c r="A49" s="147">
        <f>'[1]Saisie'!E36</f>
        <v>0</v>
      </c>
      <c r="B49" s="148">
        <f>'[1]Saisie'!F36</f>
      </c>
      <c r="C49" s="149">
        <f>'[1]Saisie'!AB36</f>
        <v>0</v>
      </c>
      <c r="D49" s="149">
        <f>'[1]Saisie'!AC36</f>
        <v>0</v>
      </c>
      <c r="E49" s="149">
        <f>'[1]Saisie'!AD36</f>
        <v>0</v>
      </c>
      <c r="F49" s="149">
        <f>'[1]Saisie'!AE36</f>
        <v>0</v>
      </c>
      <c r="G49" s="149">
        <f>'[1]Saisie'!AF36</f>
        <v>0</v>
      </c>
      <c r="H49" s="149">
        <f>'[1]Saisie'!AG36</f>
        <v>0</v>
      </c>
      <c r="I49" s="149">
        <f>'[1]Saisie'!AH36</f>
        <v>0</v>
      </c>
      <c r="J49" s="149">
        <f>'[1]Saisie'!AI36</f>
      </c>
      <c r="K49" s="149">
        <f>'[1]Saisie'!AJ36</f>
      </c>
      <c r="L49" s="150">
        <f>'[1]Saisie'!AK36</f>
      </c>
    </row>
    <row r="50" spans="1:12" ht="16.5" thickBot="1">
      <c r="A50" s="147">
        <f>'[1]Saisie'!E37</f>
        <v>0</v>
      </c>
      <c r="B50" s="148">
        <f>'[1]Saisie'!F37</f>
      </c>
      <c r="C50" s="149">
        <f>'[1]Saisie'!AB37</f>
        <v>0</v>
      </c>
      <c r="D50" s="149">
        <f>'[1]Saisie'!AC37</f>
        <v>0</v>
      </c>
      <c r="E50" s="149">
        <f>'[1]Saisie'!AD37</f>
        <v>0</v>
      </c>
      <c r="F50" s="149">
        <f>'[1]Saisie'!AE37</f>
        <v>0</v>
      </c>
      <c r="G50" s="149">
        <f>'[1]Saisie'!AF37</f>
        <v>0</v>
      </c>
      <c r="H50" s="149">
        <f>'[1]Saisie'!AG37</f>
        <v>0</v>
      </c>
      <c r="I50" s="149">
        <f>'[1]Saisie'!AH37</f>
        <v>0</v>
      </c>
      <c r="J50" s="149">
        <f>'[1]Saisie'!AI37</f>
      </c>
      <c r="K50" s="149">
        <f>'[1]Saisie'!AJ37</f>
      </c>
      <c r="L50" s="150">
        <f>'[1]Saisie'!AK37</f>
      </c>
    </row>
    <row r="51" spans="1:12" ht="16.5" thickBot="1">
      <c r="A51" s="151" t="s">
        <v>47</v>
      </c>
      <c r="B51" s="152"/>
      <c r="C51" s="153">
        <f aca="true" t="shared" si="4" ref="C51:I51">SUM(C41:C50)</f>
        <v>798</v>
      </c>
      <c r="D51" s="153">
        <f t="shared" si="4"/>
        <v>759</v>
      </c>
      <c r="E51" s="153">
        <f t="shared" si="4"/>
        <v>892</v>
      </c>
      <c r="F51" s="153">
        <f t="shared" si="4"/>
        <v>876</v>
      </c>
      <c r="G51" s="153">
        <f t="shared" si="4"/>
        <v>786</v>
      </c>
      <c r="H51" s="153">
        <f t="shared" si="4"/>
        <v>974</v>
      </c>
      <c r="I51" s="153">
        <f t="shared" si="4"/>
        <v>871</v>
      </c>
      <c r="J51" s="153">
        <f>SUM(J41:J50)</f>
        <v>5956</v>
      </c>
      <c r="K51" s="154">
        <f>SUM(K41:K50)</f>
        <v>35</v>
      </c>
      <c r="L51" s="155">
        <f>IF(J51=0,"",SUM(J51/K51))</f>
        <v>170.17142857142858</v>
      </c>
    </row>
    <row r="52" spans="1:12" ht="16.5" thickBot="1">
      <c r="A52" s="151" t="s">
        <v>48</v>
      </c>
      <c r="B52" s="152"/>
      <c r="C52" s="156">
        <f>VLOOKUP(C39,'[1]Administratif'!$CT$5:$DO$17,16,FALSE)</f>
        <v>865</v>
      </c>
      <c r="D52" s="156">
        <f>VLOOKUP(D39,'[1]Administratif'!$CT$5:$DO$17,17,FALSE)</f>
        <v>879</v>
      </c>
      <c r="E52" s="156">
        <f>VLOOKUP(E39,'[1]Administratif'!$CT$5:$DO$17,18,FALSE)</f>
        <v>739</v>
      </c>
      <c r="F52" s="156">
        <f>VLOOKUP(F39,'[1]Administratif'!$CT$5:$DO$17,19,FALSE)</f>
        <v>847</v>
      </c>
      <c r="G52" s="156">
        <f>VLOOKUP(G39,'[1]Administratif'!$CT$5:$DO$17,20,FALSE)</f>
        <v>805</v>
      </c>
      <c r="H52" s="156">
        <f>VLOOKUP(H39,'[1]Administratif'!$CT$5:$DO$17,21,FALSE)</f>
        <v>954</v>
      </c>
      <c r="I52" s="156">
        <f>VLOOKUP(I39,'[1]Administratif'!$CT$5:$DO$17,22,FALSE)</f>
        <v>854</v>
      </c>
      <c r="J52" s="153">
        <f>SUM(C52:I52)</f>
        <v>5943</v>
      </c>
      <c r="K52" s="153">
        <f>SUM(VLOOKUP($C39,'[1]Administratif'!$CT$87:$ED$96,20,FALSE),VLOOKUP($D39,'[1]Administratif'!$CT$87:$ED$96,21,FALSE),VLOOKUP($E39,'[1]Administratif'!$CT$87:$ED$96,22,FALSE),VLOOKUP($F39,'[1]Administratif'!$CT$87:$ED$96,23,FALSE),VLOOKUP($G39,'[1]Administratif'!$CT$87:$ED$96,24,FALSE),VLOOKUP($H39,'[1]Administratif'!$CT$87:$ED$96,25,FALSE),VLOOKUP($I39,'[1]Administratif'!$CT$87:$ED$96,26,FALSE))</f>
        <v>35</v>
      </c>
      <c r="L52" s="157">
        <f>IF(J52=0,"",SUM(J52/K52))</f>
        <v>169.8</v>
      </c>
    </row>
    <row r="53" spans="1:12" ht="16.5" thickBot="1">
      <c r="A53" s="151" t="s">
        <v>49</v>
      </c>
      <c r="B53" s="152"/>
      <c r="C53" s="158">
        <f aca="true" t="shared" si="5" ref="C53:I53">IF(C51=0,"",IF(AND(C51=0,C52=0),"",IF(C51&gt;C52,3,(IF(C51&lt;C52,1,(IF(C51=C52,2)))))))</f>
        <v>1</v>
      </c>
      <c r="D53" s="158">
        <f t="shared" si="5"/>
        <v>1</v>
      </c>
      <c r="E53" s="158">
        <f t="shared" si="5"/>
        <v>3</v>
      </c>
      <c r="F53" s="158">
        <f t="shared" si="5"/>
        <v>3</v>
      </c>
      <c r="G53" s="158">
        <f t="shared" si="5"/>
        <v>1</v>
      </c>
      <c r="H53" s="158">
        <f t="shared" si="5"/>
        <v>3</v>
      </c>
      <c r="I53" s="158">
        <f t="shared" si="5"/>
        <v>3</v>
      </c>
      <c r="J53" s="153">
        <f>SUM(C53:I53)</f>
        <v>15</v>
      </c>
      <c r="K53" s="159"/>
      <c r="L53" s="160"/>
    </row>
    <row r="54" spans="1:12" ht="15.75">
      <c r="A54" s="161" t="s">
        <v>50</v>
      </c>
      <c r="B54" s="162"/>
      <c r="C54" s="163"/>
      <c r="D54" s="163"/>
      <c r="E54" s="163"/>
      <c r="F54" s="164"/>
      <c r="G54" s="164"/>
      <c r="H54" s="164"/>
      <c r="I54" s="164"/>
      <c r="J54" s="165"/>
      <c r="K54" s="166"/>
      <c r="L54" s="166"/>
    </row>
    <row r="55" spans="1:12" ht="18.75">
      <c r="A55" s="167" t="str">
        <f>A1</f>
        <v>CHAMPIONNAT DES CLUBS HOMMES 2015</v>
      </c>
      <c r="B55" s="167"/>
      <c r="C55" s="168"/>
      <c r="D55" s="168"/>
      <c r="E55" s="168"/>
      <c r="F55" s="168"/>
      <c r="G55" s="168"/>
      <c r="H55" s="168"/>
      <c r="I55" s="168"/>
      <c r="J55" s="168"/>
      <c r="K55" s="168"/>
      <c r="L55" s="169"/>
    </row>
    <row r="56" spans="1:12" ht="18.75">
      <c r="A56" s="167" t="str">
        <f>A2</f>
        <v>REGIONALE 1 - 3ème Journée - 20/09/2015 - St Marcel</v>
      </c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9"/>
    </row>
    <row r="57" spans="1:12" ht="213.75">
      <c r="A57" s="137" t="str">
        <f>'[1]Administratif'!J8</f>
        <v>C.O.R. SANDOUVILLE</v>
      </c>
      <c r="B57" s="138"/>
      <c r="C57" s="139" t="str">
        <f>VLOOKUP($A57,'[1]Administratif'!$BU$34:$CO$46,13,FALSE)</f>
        <v>C.S. GRAVENCHON 1</v>
      </c>
      <c r="D57" s="139" t="str">
        <f>VLOOKUP($A57,'[1]Administratif'!$BU$34:$CO$46,14,FALSE)</f>
        <v>B.C. AÉRO EVREUX 1</v>
      </c>
      <c r="E57" s="139" t="str">
        <f>VLOOKUP($A57,'[1]Administratif'!$BU$34:$CO$46,15,FALSE)</f>
        <v>DRAKKAR BOWL</v>
      </c>
      <c r="F57" s="139" t="str">
        <f>VLOOKUP($A57,'[1]Administratif'!$BU$34:$CO$46,16,FALSE)</f>
        <v>TRIANGLE D'OR LE HAVRE 2</v>
      </c>
      <c r="G57" s="139" t="str">
        <f>VLOOKUP($A57,'[1]Administratif'!$BU$34:$CO$46,17,FALSE)</f>
        <v>B.C.R.D. ROUEN 1</v>
      </c>
      <c r="H57" s="139" t="str">
        <f>VLOOKUP($A57,'[1]Administratif'!$BU$34:$CO$46,18,FALSE)</f>
        <v>BELVÉDÈRE DIEPPE B.C.</v>
      </c>
      <c r="I57" s="139" t="str">
        <f>VLOOKUP($A57,'[1]Administratif'!$BU$34:$CO$46,19,FALSE)</f>
        <v>TRIANGLE D'OR LE HAVRE 1</v>
      </c>
      <c r="J57" s="140" t="s">
        <v>42</v>
      </c>
      <c r="K57" s="140" t="s">
        <v>43</v>
      </c>
      <c r="L57" s="140" t="s">
        <v>44</v>
      </c>
    </row>
    <row r="58" spans="1:12" ht="15.75">
      <c r="A58" s="141" t="s">
        <v>45</v>
      </c>
      <c r="B58" s="142" t="s">
        <v>46</v>
      </c>
      <c r="C58" s="143">
        <f>VLOOKUP($A57,'[1]Administratif'!$J$5:$AV$16,29,FALSE)</f>
        <v>9</v>
      </c>
      <c r="D58" s="143">
        <f>VLOOKUP($A57,'[1]Administratif'!$J$5:$AV$16,30,FALSE)</f>
        <v>14</v>
      </c>
      <c r="E58" s="143">
        <f>VLOOKUP($A57,'[1]Administratif'!$J$5:$AV$16,31,FALSE)</f>
        <v>12</v>
      </c>
      <c r="F58" s="143">
        <f>VLOOKUP($A57,'[1]Administratif'!$J$5:$AV$16,32,FALSE)</f>
        <v>7</v>
      </c>
      <c r="G58" s="143">
        <f>VLOOKUP($A57,'[1]Administratif'!$J$5:$AV$16,33,FALSE)</f>
        <v>11</v>
      </c>
      <c r="H58" s="143">
        <f>VLOOKUP($A57,'[1]Administratif'!$J$5:$AV$16,34,FALSE)</f>
        <v>8</v>
      </c>
      <c r="I58" s="143">
        <f>VLOOKUP($A57,'[1]Administratif'!$J$5:$AV$16,35,FALSE)</f>
        <v>13</v>
      </c>
      <c r="J58" s="144"/>
      <c r="K58" s="145"/>
      <c r="L58" s="146"/>
    </row>
    <row r="59" spans="1:12" ht="15.75">
      <c r="A59" s="147" t="str">
        <f>'[1]Saisie'!E38</f>
        <v>85 1964</v>
      </c>
      <c r="B59" s="148" t="str">
        <f>'[1]Saisie'!F38</f>
        <v>DIEPPOIS Patrick</v>
      </c>
      <c r="C59" s="149">
        <f>'[1]Saisie'!AB38</f>
        <v>176</v>
      </c>
      <c r="D59" s="149">
        <f>'[1]Saisie'!AC38</f>
        <v>176</v>
      </c>
      <c r="E59" s="149">
        <f>'[1]Saisie'!AD38</f>
        <v>193</v>
      </c>
      <c r="F59" s="149">
        <f>'[1]Saisie'!AE38</f>
        <v>177</v>
      </c>
      <c r="G59" s="149">
        <f>'[1]Saisie'!AF38</f>
        <v>187</v>
      </c>
      <c r="H59" s="149">
        <f>'[1]Saisie'!AG38</f>
        <v>191</v>
      </c>
      <c r="I59" s="149">
        <f>'[1]Saisie'!AH38</f>
        <v>184</v>
      </c>
      <c r="J59" s="149">
        <f>'[1]Saisie'!AI38</f>
        <v>1284</v>
      </c>
      <c r="K59" s="149">
        <f>'[1]Saisie'!AJ38</f>
        <v>7</v>
      </c>
      <c r="L59" s="150">
        <f>'[1]Saisie'!AK38</f>
        <v>183.42857142857142</v>
      </c>
    </row>
    <row r="60" spans="1:12" ht="15.75">
      <c r="A60" s="147" t="str">
        <f>'[1]Saisie'!E39</f>
        <v>99 62758</v>
      </c>
      <c r="B60" s="148" t="str">
        <f>'[1]Saisie'!F39</f>
        <v>BRETTEVILLE Antoine</v>
      </c>
      <c r="C60" s="149">
        <f>'[1]Saisie'!AB39</f>
        <v>173</v>
      </c>
      <c r="D60" s="149">
        <f>'[1]Saisie'!AC39</f>
        <v>150</v>
      </c>
      <c r="E60" s="149">
        <f>'[1]Saisie'!AD39</f>
        <v>169</v>
      </c>
      <c r="F60" s="149">
        <f>'[1]Saisie'!AE39</f>
        <v>214</v>
      </c>
      <c r="G60" s="149">
        <f>'[1]Saisie'!AF39</f>
        <v>180</v>
      </c>
      <c r="H60" s="149">
        <f>'[1]Saisie'!AG39</f>
        <v>151</v>
      </c>
      <c r="I60" s="149">
        <f>'[1]Saisie'!AH39</f>
        <v>257</v>
      </c>
      <c r="J60" s="149">
        <f>'[1]Saisie'!AI39</f>
        <v>1294</v>
      </c>
      <c r="K60" s="149">
        <f>'[1]Saisie'!AJ39</f>
        <v>7</v>
      </c>
      <c r="L60" s="150">
        <f>'[1]Saisie'!AK39</f>
        <v>184.85714285714286</v>
      </c>
    </row>
    <row r="61" spans="1:12" ht="15.75">
      <c r="A61" s="147" t="str">
        <f>'[1]Saisie'!E40</f>
        <v>0 60587</v>
      </c>
      <c r="B61" s="148" t="str">
        <f>'[1]Saisie'!F40</f>
        <v>HARDOUIN Michel</v>
      </c>
      <c r="C61" s="149">
        <f>'[1]Saisie'!AB40</f>
        <v>186</v>
      </c>
      <c r="D61" s="149">
        <f>'[1]Saisie'!AC40</f>
        <v>141</v>
      </c>
      <c r="E61" s="149">
        <f>'[1]Saisie'!AD40</f>
        <v>160</v>
      </c>
      <c r="F61" s="149">
        <f>'[1]Saisie'!AE40</f>
        <v>153</v>
      </c>
      <c r="G61" s="149">
        <f>'[1]Saisie'!AF40</f>
        <v>204</v>
      </c>
      <c r="H61" s="149">
        <f>'[1]Saisie'!AG40</f>
        <v>179</v>
      </c>
      <c r="I61" s="149">
        <f>'[1]Saisie'!AH40</f>
        <v>156</v>
      </c>
      <c r="J61" s="149">
        <f>'[1]Saisie'!AI40</f>
        <v>1179</v>
      </c>
      <c r="K61" s="149">
        <f>'[1]Saisie'!AJ40</f>
        <v>7</v>
      </c>
      <c r="L61" s="150">
        <f>'[1]Saisie'!AK40</f>
        <v>168.42857142857142</v>
      </c>
    </row>
    <row r="62" spans="1:12" ht="15.75">
      <c r="A62" s="147" t="str">
        <f>'[1]Saisie'!E41</f>
        <v>93 71001</v>
      </c>
      <c r="B62" s="148" t="str">
        <f>'[1]Saisie'!F41</f>
        <v>LECOMTE Eric</v>
      </c>
      <c r="C62" s="149">
        <f>'[1]Saisie'!AB41</f>
        <v>170</v>
      </c>
      <c r="D62" s="149">
        <f>'[1]Saisie'!AC41</f>
        <v>225</v>
      </c>
      <c r="E62" s="149">
        <f>'[1]Saisie'!AD41</f>
        <v>188</v>
      </c>
      <c r="F62" s="149">
        <f>'[1]Saisie'!AE41</f>
        <v>156</v>
      </c>
      <c r="G62" s="149">
        <f>'[1]Saisie'!AF41</f>
        <v>172</v>
      </c>
      <c r="H62" s="149">
        <f>'[1]Saisie'!AG41</f>
        <v>251</v>
      </c>
      <c r="I62" s="149">
        <f>'[1]Saisie'!AH41</f>
        <v>200</v>
      </c>
      <c r="J62" s="149">
        <f>'[1]Saisie'!AI41</f>
        <v>1362</v>
      </c>
      <c r="K62" s="149">
        <f>'[1]Saisie'!AJ41</f>
        <v>7</v>
      </c>
      <c r="L62" s="150">
        <f>'[1]Saisie'!AK41</f>
        <v>194.57142857142858</v>
      </c>
    </row>
    <row r="63" spans="1:12" ht="15.75">
      <c r="A63" s="147" t="str">
        <f>'[1]Saisie'!E42</f>
        <v>10 100303</v>
      </c>
      <c r="B63" s="148" t="str">
        <f>'[1]Saisie'!F42</f>
        <v>LEPRETTRE Philippe</v>
      </c>
      <c r="C63" s="149">
        <f>'[1]Saisie'!AB42</f>
        <v>0</v>
      </c>
      <c r="D63" s="149">
        <f>'[1]Saisie'!AC42</f>
        <v>0</v>
      </c>
      <c r="E63" s="149">
        <f>'[1]Saisie'!AD42</f>
        <v>0</v>
      </c>
      <c r="F63" s="149">
        <f>'[1]Saisie'!AE42</f>
        <v>0</v>
      </c>
      <c r="G63" s="149">
        <f>'[1]Saisie'!AF42</f>
        <v>0</v>
      </c>
      <c r="H63" s="149">
        <f>'[1]Saisie'!AG42</f>
        <v>0</v>
      </c>
      <c r="I63" s="149">
        <f>'[1]Saisie'!AH42</f>
        <v>0</v>
      </c>
      <c r="J63" s="149">
        <f>'[1]Saisie'!AI42</f>
        <v>0</v>
      </c>
      <c r="K63" s="149">
        <f>'[1]Saisie'!AJ42</f>
        <v>0</v>
      </c>
      <c r="L63" s="150">
        <f>'[1]Saisie'!AK42</f>
      </c>
    </row>
    <row r="64" spans="1:12" ht="15.75">
      <c r="A64" s="147" t="str">
        <f>'[1]Saisie'!E43</f>
        <v>12 104191</v>
      </c>
      <c r="B64" s="148" t="str">
        <f>'[1]Saisie'!F43</f>
        <v>VIRLOUVET Olivier</v>
      </c>
      <c r="C64" s="149">
        <f>'[1]Saisie'!AB43</f>
        <v>154</v>
      </c>
      <c r="D64" s="149">
        <f>'[1]Saisie'!AC43</f>
        <v>171</v>
      </c>
      <c r="E64" s="149">
        <f>'[1]Saisie'!AD43</f>
        <v>130</v>
      </c>
      <c r="F64" s="149">
        <f>'[1]Saisie'!AE43</f>
        <v>111</v>
      </c>
      <c r="G64" s="149">
        <f>'[1]Saisie'!AF43</f>
        <v>193</v>
      </c>
      <c r="H64" s="149">
        <f>'[1]Saisie'!AG43</f>
        <v>182</v>
      </c>
      <c r="I64" s="149">
        <f>'[1]Saisie'!AH43</f>
        <v>168</v>
      </c>
      <c r="J64" s="149">
        <f>'[1]Saisie'!AI43</f>
        <v>1109</v>
      </c>
      <c r="K64" s="149">
        <f>'[1]Saisie'!AJ43</f>
        <v>7</v>
      </c>
      <c r="L64" s="150">
        <f>'[1]Saisie'!AK43</f>
        <v>158.42857142857142</v>
      </c>
    </row>
    <row r="65" spans="1:12" ht="15.75">
      <c r="A65" s="147" t="str">
        <f>'[1]Saisie'!E44</f>
        <v>87 51752</v>
      </c>
      <c r="B65" s="148" t="str">
        <f>'[1]Saisie'!F44</f>
        <v>CORUBLE Denis</v>
      </c>
      <c r="C65" s="149">
        <f>'[1]Saisie'!AB44</f>
        <v>0</v>
      </c>
      <c r="D65" s="149">
        <f>'[1]Saisie'!AC44</f>
        <v>0</v>
      </c>
      <c r="E65" s="149">
        <f>'[1]Saisie'!AD44</f>
        <v>0</v>
      </c>
      <c r="F65" s="149">
        <f>'[1]Saisie'!AE44</f>
        <v>0</v>
      </c>
      <c r="G65" s="149">
        <f>'[1]Saisie'!AF44</f>
        <v>0</v>
      </c>
      <c r="H65" s="149">
        <f>'[1]Saisie'!AG44</f>
        <v>0</v>
      </c>
      <c r="I65" s="149">
        <f>'[1]Saisie'!AH44</f>
        <v>0</v>
      </c>
      <c r="J65" s="149">
        <f>'[1]Saisie'!AI44</f>
        <v>0</v>
      </c>
      <c r="K65" s="149">
        <f>'[1]Saisie'!AJ44</f>
        <v>0</v>
      </c>
      <c r="L65" s="150">
        <f>'[1]Saisie'!AK44</f>
      </c>
    </row>
    <row r="66" spans="1:12" ht="15.75">
      <c r="A66" s="147" t="str">
        <f>'[1]Saisie'!E45</f>
        <v>87 51754</v>
      </c>
      <c r="B66" s="148" t="str">
        <f>'[1]Saisie'!F45</f>
        <v>GEMARD Philippe</v>
      </c>
      <c r="C66" s="149">
        <f>'[1]Saisie'!AB45</f>
        <v>0</v>
      </c>
      <c r="D66" s="149">
        <f>'[1]Saisie'!AC45</f>
        <v>0</v>
      </c>
      <c r="E66" s="149">
        <f>'[1]Saisie'!AD45</f>
        <v>0</v>
      </c>
      <c r="F66" s="149">
        <f>'[1]Saisie'!AE45</f>
        <v>0</v>
      </c>
      <c r="G66" s="149">
        <f>'[1]Saisie'!AF45</f>
        <v>0</v>
      </c>
      <c r="H66" s="149">
        <f>'[1]Saisie'!AG45</f>
        <v>0</v>
      </c>
      <c r="I66" s="149">
        <f>'[1]Saisie'!AH45</f>
        <v>0</v>
      </c>
      <c r="J66" s="149">
        <f>'[1]Saisie'!AI45</f>
        <v>0</v>
      </c>
      <c r="K66" s="149">
        <f>'[1]Saisie'!AJ45</f>
        <v>0</v>
      </c>
      <c r="L66" s="150">
        <f>'[1]Saisie'!AK45</f>
      </c>
    </row>
    <row r="67" spans="1:12" ht="15.75">
      <c r="A67" s="147" t="str">
        <f>'[1]Saisie'!E46</f>
        <v>2 63973</v>
      </c>
      <c r="B67" s="148" t="str">
        <f>'[1]Saisie'!F46</f>
        <v>LECOMTE Alexis</v>
      </c>
      <c r="C67" s="149">
        <f>'[1]Saisie'!AB46</f>
        <v>0</v>
      </c>
      <c r="D67" s="149">
        <f>'[1]Saisie'!AC46</f>
        <v>0</v>
      </c>
      <c r="E67" s="149">
        <f>'[1]Saisie'!AD46</f>
        <v>0</v>
      </c>
      <c r="F67" s="149">
        <f>'[1]Saisie'!AE46</f>
        <v>0</v>
      </c>
      <c r="G67" s="149">
        <f>'[1]Saisie'!AF46</f>
        <v>0</v>
      </c>
      <c r="H67" s="149">
        <f>'[1]Saisie'!AG46</f>
        <v>0</v>
      </c>
      <c r="I67" s="149">
        <f>'[1]Saisie'!AH46</f>
        <v>0</v>
      </c>
      <c r="J67" s="149">
        <f>'[1]Saisie'!AI46</f>
        <v>0</v>
      </c>
      <c r="K67" s="149">
        <f>'[1]Saisie'!AJ46</f>
        <v>0</v>
      </c>
      <c r="L67" s="150">
        <f>'[1]Saisie'!AK46</f>
      </c>
    </row>
    <row r="68" spans="1:12" ht="16.5" thickBot="1">
      <c r="A68" s="147">
        <f>'[1]Saisie'!E47</f>
        <v>0</v>
      </c>
      <c r="B68" s="148">
        <f>'[1]Saisie'!F47</f>
      </c>
      <c r="C68" s="149">
        <f>'[1]Saisie'!AB47</f>
        <v>0</v>
      </c>
      <c r="D68" s="149">
        <f>'[1]Saisie'!AC47</f>
        <v>0</v>
      </c>
      <c r="E68" s="149">
        <f>'[1]Saisie'!AD47</f>
        <v>0</v>
      </c>
      <c r="F68" s="149">
        <f>'[1]Saisie'!AE47</f>
        <v>0</v>
      </c>
      <c r="G68" s="149">
        <f>'[1]Saisie'!AF47</f>
        <v>0</v>
      </c>
      <c r="H68" s="149">
        <f>'[1]Saisie'!AG47</f>
        <v>0</v>
      </c>
      <c r="I68" s="149">
        <f>'[1]Saisie'!AH47</f>
        <v>0</v>
      </c>
      <c r="J68" s="149">
        <f>'[1]Saisie'!AI47</f>
      </c>
      <c r="K68" s="149">
        <f>'[1]Saisie'!AJ47</f>
      </c>
      <c r="L68" s="150">
        <f>'[1]Saisie'!AK47</f>
      </c>
    </row>
    <row r="69" spans="1:12" ht="16.5" thickBot="1">
      <c r="A69" s="151" t="s">
        <v>47</v>
      </c>
      <c r="B69" s="152"/>
      <c r="C69" s="153">
        <f aca="true" t="shared" si="6" ref="C69:I69">SUM(C59:C68)</f>
        <v>859</v>
      </c>
      <c r="D69" s="153">
        <f t="shared" si="6"/>
        <v>863</v>
      </c>
      <c r="E69" s="153">
        <f t="shared" si="6"/>
        <v>840</v>
      </c>
      <c r="F69" s="153">
        <f t="shared" si="6"/>
        <v>811</v>
      </c>
      <c r="G69" s="153">
        <f t="shared" si="6"/>
        <v>936</v>
      </c>
      <c r="H69" s="153">
        <f t="shared" si="6"/>
        <v>954</v>
      </c>
      <c r="I69" s="153">
        <f t="shared" si="6"/>
        <v>965</v>
      </c>
      <c r="J69" s="153">
        <f>SUM(J59:J68)</f>
        <v>6228</v>
      </c>
      <c r="K69" s="154">
        <f>SUM(K59:K68)</f>
        <v>35</v>
      </c>
      <c r="L69" s="155">
        <f>IF(J69=0,"",SUM(J69/K69))</f>
        <v>177.94285714285715</v>
      </c>
    </row>
    <row r="70" spans="1:12" ht="16.5" thickBot="1">
      <c r="A70" s="151" t="s">
        <v>48</v>
      </c>
      <c r="B70" s="152"/>
      <c r="C70" s="156">
        <f>VLOOKUP(C57,'[1]Administratif'!$CT$5:$DO$17,16,FALSE)</f>
        <v>961</v>
      </c>
      <c r="D70" s="156">
        <f>VLOOKUP(D57,'[1]Administratif'!$CT$5:$DO$17,17,FALSE)</f>
        <v>847</v>
      </c>
      <c r="E70" s="156">
        <f>VLOOKUP(E57,'[1]Administratif'!$CT$5:$DO$17,18,FALSE)</f>
        <v>884</v>
      </c>
      <c r="F70" s="156">
        <f>VLOOKUP(F57,'[1]Administratif'!$CT$5:$DO$17,19,FALSE)</f>
        <v>682</v>
      </c>
      <c r="G70" s="156">
        <f>VLOOKUP(G57,'[1]Administratif'!$CT$5:$DO$17,20,FALSE)</f>
        <v>822</v>
      </c>
      <c r="H70" s="156">
        <f>VLOOKUP(H57,'[1]Administratif'!$CT$5:$DO$17,21,FALSE)</f>
        <v>974</v>
      </c>
      <c r="I70" s="156">
        <f>VLOOKUP(I57,'[1]Administratif'!$CT$5:$DO$17,22,FALSE)</f>
        <v>873</v>
      </c>
      <c r="J70" s="153">
        <f>SUM(C70:I70)</f>
        <v>6043</v>
      </c>
      <c r="K70" s="153">
        <f>SUM(VLOOKUP($C57,'[1]Administratif'!$CT$87:$ED$96,20,FALSE),VLOOKUP($D57,'[1]Administratif'!$CT$87:$ED$96,21,FALSE),VLOOKUP($E57,'[1]Administratif'!$CT$87:$ED$96,22,FALSE),VLOOKUP($F57,'[1]Administratif'!$CT$87:$ED$96,23,FALSE),VLOOKUP($G57,'[1]Administratif'!$CT$87:$ED$96,24,FALSE),VLOOKUP($H57,'[1]Administratif'!$CT$87:$ED$96,25,FALSE),VLOOKUP($I57,'[1]Administratif'!$CT$87:$ED$96,26,FALSE))</f>
        <v>35</v>
      </c>
      <c r="L70" s="157">
        <f>IF(J70=0,"",SUM(J70/K70))</f>
        <v>172.65714285714284</v>
      </c>
    </row>
    <row r="71" spans="1:12" ht="16.5" thickBot="1">
      <c r="A71" s="151" t="s">
        <v>49</v>
      </c>
      <c r="B71" s="152"/>
      <c r="C71" s="158">
        <f aca="true" t="shared" si="7" ref="C71:I71">IF(C69=0,"",IF(AND(C69=0,C70=0),"",IF(C69&gt;C70,3,(IF(C69&lt;C70,1,(IF(C69=C70,2)))))))</f>
        <v>1</v>
      </c>
      <c r="D71" s="158">
        <f t="shared" si="7"/>
        <v>3</v>
      </c>
      <c r="E71" s="158">
        <f t="shared" si="7"/>
        <v>1</v>
      </c>
      <c r="F71" s="158">
        <f t="shared" si="7"/>
        <v>3</v>
      </c>
      <c r="G71" s="158">
        <f t="shared" si="7"/>
        <v>3</v>
      </c>
      <c r="H71" s="158">
        <f t="shared" si="7"/>
        <v>1</v>
      </c>
      <c r="I71" s="158">
        <f t="shared" si="7"/>
        <v>3</v>
      </c>
      <c r="J71" s="153">
        <f>SUM(C71:I71)</f>
        <v>15</v>
      </c>
      <c r="K71" s="159"/>
      <c r="L71" s="160"/>
    </row>
    <row r="72" spans="1:12" ht="15.75">
      <c r="A72" s="161" t="s">
        <v>50</v>
      </c>
      <c r="B72" s="162"/>
      <c r="C72" s="163"/>
      <c r="D72" s="163"/>
      <c r="E72" s="163"/>
      <c r="F72" s="164"/>
      <c r="G72" s="164"/>
      <c r="H72" s="164"/>
      <c r="I72" s="164"/>
      <c r="J72" s="165"/>
      <c r="K72" s="166"/>
      <c r="L72" s="166"/>
    </row>
    <row r="73" spans="1:12" ht="18.75">
      <c r="A73" s="167" t="str">
        <f>A1</f>
        <v>CHAMPIONNAT DES CLUBS HOMMES 2015</v>
      </c>
      <c r="B73" s="167"/>
      <c r="C73" s="168"/>
      <c r="D73" s="168"/>
      <c r="E73" s="168"/>
      <c r="F73" s="168"/>
      <c r="G73" s="168"/>
      <c r="H73" s="168"/>
      <c r="I73" s="168"/>
      <c r="J73" s="168"/>
      <c r="K73" s="168"/>
      <c r="L73" s="169"/>
    </row>
    <row r="74" spans="1:12" ht="18.75">
      <c r="A74" s="167" t="str">
        <f>A2</f>
        <v>REGIONALE 1 - 3ème Journée - 20/09/2015 - St Marcel</v>
      </c>
      <c r="B74" s="167"/>
      <c r="C74" s="168"/>
      <c r="D74" s="168"/>
      <c r="E74" s="168"/>
      <c r="F74" s="168"/>
      <c r="G74" s="168"/>
      <c r="H74" s="168"/>
      <c r="I74" s="168"/>
      <c r="J74" s="168"/>
      <c r="K74" s="168"/>
      <c r="L74" s="169"/>
    </row>
    <row r="75" spans="1:12" ht="213.75">
      <c r="A75" s="137" t="str">
        <f>'[1]Administratif'!J9</f>
        <v>DRAKKAR BOWL</v>
      </c>
      <c r="B75" s="138"/>
      <c r="C75" s="139" t="str">
        <f>VLOOKUP($A75,'[1]Administratif'!$BU$34:$CO$46,13,FALSE)</f>
        <v>B.C.R.D. ROUEN 1</v>
      </c>
      <c r="D75" s="139" t="str">
        <f>VLOOKUP($A75,'[1]Administratif'!$BU$34:$CO$46,14,FALSE)</f>
        <v>TRIANGLE D'OR LE HAVRE 1</v>
      </c>
      <c r="E75" s="139" t="str">
        <f>VLOOKUP($A75,'[1]Administratif'!$BU$34:$CO$46,15,FALSE)</f>
        <v>C.O.R. SANDOUVILLE</v>
      </c>
      <c r="F75" s="139" t="str">
        <f>VLOOKUP($A75,'[1]Administratif'!$BU$34:$CO$46,16,FALSE)</f>
        <v>BELVÉDÈRE DIEPPE B.C.</v>
      </c>
      <c r="G75" s="139" t="str">
        <f>VLOOKUP($A75,'[1]Administratif'!$BU$34:$CO$46,17,FALSE)</f>
        <v>B.C. AÉRO EVREUX 1</v>
      </c>
      <c r="H75" s="139" t="str">
        <f>VLOOKUP($A75,'[1]Administratif'!$BU$34:$CO$46,18,FALSE)</f>
        <v>TRIANGLE D'OR LE HAVRE 2</v>
      </c>
      <c r="I75" s="139" t="str">
        <f>VLOOKUP($A75,'[1]Administratif'!$BU$34:$CO$46,19,FALSE)</f>
        <v>C.S. GRAVENCHON 1</v>
      </c>
      <c r="J75" s="140" t="s">
        <v>42</v>
      </c>
      <c r="K75" s="140" t="s">
        <v>43</v>
      </c>
      <c r="L75" s="140" t="s">
        <v>44</v>
      </c>
    </row>
    <row r="76" spans="1:12" ht="15.75">
      <c r="A76" s="141" t="s">
        <v>45</v>
      </c>
      <c r="B76" s="142" t="s">
        <v>46</v>
      </c>
      <c r="C76" s="143">
        <f>VLOOKUP($A75,'[1]Administratif'!$J$5:$AV$16,29,FALSE)</f>
        <v>13</v>
      </c>
      <c r="D76" s="143">
        <f>VLOOKUP($A75,'[1]Administratif'!$J$5:$AV$16,30,FALSE)</f>
        <v>10</v>
      </c>
      <c r="E76" s="143">
        <f>VLOOKUP($A75,'[1]Administratif'!$J$5:$AV$16,31,FALSE)</f>
        <v>11</v>
      </c>
      <c r="F76" s="143">
        <f>VLOOKUP($A75,'[1]Administratif'!$J$5:$AV$16,32,FALSE)</f>
        <v>9</v>
      </c>
      <c r="G76" s="143">
        <f>VLOOKUP($A75,'[1]Administratif'!$J$5:$AV$16,33,FALSE)</f>
        <v>7</v>
      </c>
      <c r="H76" s="143">
        <f>VLOOKUP($A75,'[1]Administratif'!$J$5:$AV$16,34,FALSE)</f>
        <v>14</v>
      </c>
      <c r="I76" s="143">
        <f>VLOOKUP($A75,'[1]Administratif'!$J$5:$AV$16,35,FALSE)</f>
        <v>8</v>
      </c>
      <c r="J76" s="144"/>
      <c r="K76" s="145"/>
      <c r="L76" s="146"/>
    </row>
    <row r="77" spans="1:12" ht="15.75">
      <c r="A77" s="147" t="str">
        <f>'[1]Saisie'!E48</f>
        <v>91 64007</v>
      </c>
      <c r="B77" s="148" t="str">
        <f>'[1]Saisie'!F48</f>
        <v>LEVASSEUR Thierry</v>
      </c>
      <c r="C77" s="149">
        <f>'[1]Saisie'!AB48</f>
        <v>168</v>
      </c>
      <c r="D77" s="149">
        <f>'[1]Saisie'!AC48</f>
        <v>213</v>
      </c>
      <c r="E77" s="149">
        <f>'[1]Saisie'!AD48</f>
        <v>206</v>
      </c>
      <c r="F77" s="149">
        <f>'[1]Saisie'!AE48</f>
        <v>156</v>
      </c>
      <c r="G77" s="149">
        <f>'[1]Saisie'!AF48</f>
        <v>188</v>
      </c>
      <c r="H77" s="149">
        <f>'[1]Saisie'!AG48</f>
        <v>170</v>
      </c>
      <c r="I77" s="149">
        <f>'[1]Saisie'!AH48</f>
        <v>216</v>
      </c>
      <c r="J77" s="149">
        <f>'[1]Saisie'!AI48</f>
        <v>1317</v>
      </c>
      <c r="K77" s="149">
        <f>'[1]Saisie'!AJ48</f>
        <v>7</v>
      </c>
      <c r="L77" s="150">
        <f>'[1]Saisie'!AK48</f>
        <v>188.14285714285714</v>
      </c>
    </row>
    <row r="78" spans="1:12" ht="15.75">
      <c r="A78" s="147" t="str">
        <f>'[1]Saisie'!E49</f>
        <v>11 102311</v>
      </c>
      <c r="B78" s="148" t="str">
        <f>'[1]Saisie'!F49</f>
        <v>MONTAUFROY Martial</v>
      </c>
      <c r="C78" s="149">
        <f>'[1]Saisie'!AB49</f>
        <v>211</v>
      </c>
      <c r="D78" s="149">
        <f>'[1]Saisie'!AC49</f>
        <v>179</v>
      </c>
      <c r="E78" s="149">
        <f>'[1]Saisie'!AD49</f>
        <v>193</v>
      </c>
      <c r="F78" s="149">
        <f>'[1]Saisie'!AE49</f>
        <v>184</v>
      </c>
      <c r="G78" s="149">
        <f>'[1]Saisie'!AF49</f>
        <v>166</v>
      </c>
      <c r="H78" s="149">
        <f>'[1]Saisie'!AG49</f>
        <v>116</v>
      </c>
      <c r="I78" s="149">
        <f>'[1]Saisie'!AH49</f>
        <v>181</v>
      </c>
      <c r="J78" s="149">
        <f>'[1]Saisie'!AI49</f>
        <v>1230</v>
      </c>
      <c r="K78" s="149">
        <f>'[1]Saisie'!AJ49</f>
        <v>7</v>
      </c>
      <c r="L78" s="150">
        <f>'[1]Saisie'!AK49</f>
        <v>175.71428571428572</v>
      </c>
    </row>
    <row r="79" spans="1:12" ht="15.75">
      <c r="A79" s="147" t="str">
        <f>'[1]Saisie'!E50</f>
        <v>3 64830</v>
      </c>
      <c r="B79" s="148" t="str">
        <f>'[1]Saisie'!F50</f>
        <v>AUBERT Gérard</v>
      </c>
      <c r="C79" s="149">
        <f>'[1]Saisie'!AB50</f>
        <v>168</v>
      </c>
      <c r="D79" s="149">
        <f>'[1]Saisie'!AC50</f>
        <v>209</v>
      </c>
      <c r="E79" s="149">
        <f>'[1]Saisie'!AD50</f>
        <v>179</v>
      </c>
      <c r="F79" s="149">
        <f>'[1]Saisie'!AE50</f>
        <v>157</v>
      </c>
      <c r="G79" s="149">
        <f>'[1]Saisie'!AF50</f>
        <v>112</v>
      </c>
      <c r="H79" s="149">
        <f>'[1]Saisie'!AG50</f>
        <v>204</v>
      </c>
      <c r="I79" s="149">
        <f>'[1]Saisie'!AH50</f>
        <v>123</v>
      </c>
      <c r="J79" s="149">
        <f>'[1]Saisie'!AI50</f>
        <v>1152</v>
      </c>
      <c r="K79" s="149">
        <f>'[1]Saisie'!AJ50</f>
        <v>7</v>
      </c>
      <c r="L79" s="150">
        <f>'[1]Saisie'!AK50</f>
        <v>164.57142857142858</v>
      </c>
    </row>
    <row r="80" spans="1:12" ht="15.75">
      <c r="A80" s="147" t="str">
        <f>'[1]Saisie'!E51</f>
        <v>85 15748</v>
      </c>
      <c r="B80" s="148" t="str">
        <f>'[1]Saisie'!F51</f>
        <v>REITEL Jean-Jacques</v>
      </c>
      <c r="C80" s="149">
        <f>'[1]Saisie'!AB51</f>
        <v>0</v>
      </c>
      <c r="D80" s="149">
        <f>'[1]Saisie'!AC51</f>
        <v>0</v>
      </c>
      <c r="E80" s="149">
        <f>'[1]Saisie'!AD51</f>
        <v>0</v>
      </c>
      <c r="F80" s="149">
        <f>'[1]Saisie'!AE51</f>
        <v>0</v>
      </c>
      <c r="G80" s="149">
        <f>'[1]Saisie'!AF51</f>
        <v>0</v>
      </c>
      <c r="H80" s="149">
        <f>'[1]Saisie'!AG51</f>
        <v>0</v>
      </c>
      <c r="I80" s="149">
        <f>'[1]Saisie'!AH51</f>
        <v>0</v>
      </c>
      <c r="J80" s="149">
        <f>'[1]Saisie'!AI51</f>
        <v>0</v>
      </c>
      <c r="K80" s="149">
        <f>'[1]Saisie'!AJ51</f>
        <v>0</v>
      </c>
      <c r="L80" s="150">
        <f>'[1]Saisie'!AK51</f>
      </c>
    </row>
    <row r="81" spans="1:12" ht="15.75">
      <c r="A81" s="147" t="str">
        <f>'[1]Saisie'!E52</f>
        <v>13 105541</v>
      </c>
      <c r="B81" s="148" t="str">
        <f>'[1]Saisie'!F52</f>
        <v>GERMAIN Arnaud</v>
      </c>
      <c r="C81" s="149">
        <f>'[1]Saisie'!AB52</f>
        <v>169</v>
      </c>
      <c r="D81" s="149">
        <f>'[1]Saisie'!AC52</f>
        <v>212</v>
      </c>
      <c r="E81" s="149">
        <f>'[1]Saisie'!AD52</f>
        <v>139</v>
      </c>
      <c r="F81" s="149">
        <f>'[1]Saisie'!AE52</f>
        <v>169</v>
      </c>
      <c r="G81" s="149">
        <f>'[1]Saisie'!AF52</f>
        <v>156</v>
      </c>
      <c r="H81" s="149">
        <f>'[1]Saisie'!AG52</f>
        <v>181</v>
      </c>
      <c r="I81" s="149">
        <f>'[1]Saisie'!AH52</f>
        <v>158</v>
      </c>
      <c r="J81" s="149">
        <f>'[1]Saisie'!AI52</f>
        <v>1184</v>
      </c>
      <c r="K81" s="149">
        <f>'[1]Saisie'!AJ52</f>
        <v>7</v>
      </c>
      <c r="L81" s="150">
        <f>'[1]Saisie'!AK52</f>
        <v>169.14285714285714</v>
      </c>
    </row>
    <row r="82" spans="1:12" ht="15.75">
      <c r="A82" s="147" t="str">
        <f>'[1]Saisie'!E53</f>
        <v>84 25198</v>
      </c>
      <c r="B82" s="148" t="str">
        <f>'[1]Saisie'!F53</f>
        <v>LANOS Charles</v>
      </c>
      <c r="C82" s="149">
        <f>'[1]Saisie'!AB53</f>
        <v>164</v>
      </c>
      <c r="D82" s="149">
        <f>'[1]Saisie'!AC53</f>
        <v>149</v>
      </c>
      <c r="E82" s="149">
        <f>'[1]Saisie'!AD53</f>
        <v>167</v>
      </c>
      <c r="F82" s="149">
        <f>'[1]Saisie'!AE53</f>
        <v>181</v>
      </c>
      <c r="G82" s="149">
        <f>'[1]Saisie'!AF53</f>
        <v>180</v>
      </c>
      <c r="H82" s="149">
        <f>'[1]Saisie'!AG53</f>
        <v>169</v>
      </c>
      <c r="I82" s="149">
        <f>'[1]Saisie'!AH53</f>
        <v>158</v>
      </c>
      <c r="J82" s="149">
        <f>'[1]Saisie'!AI53</f>
        <v>1168</v>
      </c>
      <c r="K82" s="149">
        <f>'[1]Saisie'!AJ53</f>
        <v>7</v>
      </c>
      <c r="L82" s="150">
        <f>'[1]Saisie'!AK53</f>
        <v>166.85714285714286</v>
      </c>
    </row>
    <row r="83" spans="1:12" ht="15.75">
      <c r="A83" s="147">
        <f>'[1]Saisie'!E54</f>
        <v>0</v>
      </c>
      <c r="B83" s="148">
        <f>'[1]Saisie'!F54</f>
      </c>
      <c r="C83" s="149">
        <f>'[1]Saisie'!AB54</f>
        <v>0</v>
      </c>
      <c r="D83" s="149">
        <f>'[1]Saisie'!AC54</f>
        <v>0</v>
      </c>
      <c r="E83" s="149">
        <f>'[1]Saisie'!AD54</f>
        <v>0</v>
      </c>
      <c r="F83" s="149">
        <f>'[1]Saisie'!AE54</f>
        <v>0</v>
      </c>
      <c r="G83" s="149">
        <f>'[1]Saisie'!AF54</f>
        <v>0</v>
      </c>
      <c r="H83" s="149">
        <f>'[1]Saisie'!AG54</f>
        <v>0</v>
      </c>
      <c r="I83" s="149">
        <f>'[1]Saisie'!AH54</f>
        <v>0</v>
      </c>
      <c r="J83" s="149">
        <f>'[1]Saisie'!AI54</f>
      </c>
      <c r="K83" s="149">
        <f>'[1]Saisie'!AJ54</f>
      </c>
      <c r="L83" s="150">
        <f>'[1]Saisie'!AK54</f>
      </c>
    </row>
    <row r="84" spans="1:12" ht="15.75">
      <c r="A84" s="147">
        <f>'[1]Saisie'!E55</f>
        <v>0</v>
      </c>
      <c r="B84" s="148">
        <f>'[1]Saisie'!F55</f>
      </c>
      <c r="C84" s="149">
        <f>'[1]Saisie'!AB55</f>
        <v>0</v>
      </c>
      <c r="D84" s="149">
        <f>'[1]Saisie'!AC55</f>
        <v>0</v>
      </c>
      <c r="E84" s="149">
        <f>'[1]Saisie'!AD55</f>
        <v>0</v>
      </c>
      <c r="F84" s="149">
        <f>'[1]Saisie'!AE55</f>
        <v>0</v>
      </c>
      <c r="G84" s="149">
        <f>'[1]Saisie'!AF55</f>
        <v>0</v>
      </c>
      <c r="H84" s="149">
        <f>'[1]Saisie'!AG55</f>
        <v>0</v>
      </c>
      <c r="I84" s="149">
        <f>'[1]Saisie'!AH55</f>
        <v>0</v>
      </c>
      <c r="J84" s="149">
        <f>'[1]Saisie'!AI55</f>
      </c>
      <c r="K84" s="149">
        <f>'[1]Saisie'!AJ55</f>
      </c>
      <c r="L84" s="150">
        <f>'[1]Saisie'!AK55</f>
      </c>
    </row>
    <row r="85" spans="1:12" ht="15.75">
      <c r="A85" s="147">
        <f>'[1]Saisie'!E56</f>
        <v>0</v>
      </c>
      <c r="B85" s="148">
        <f>'[1]Saisie'!F56</f>
      </c>
      <c r="C85" s="149">
        <f>'[1]Saisie'!AB56</f>
        <v>0</v>
      </c>
      <c r="D85" s="149">
        <f>'[1]Saisie'!AC56</f>
        <v>0</v>
      </c>
      <c r="E85" s="149">
        <f>'[1]Saisie'!AD56</f>
        <v>0</v>
      </c>
      <c r="F85" s="149">
        <f>'[1]Saisie'!AE56</f>
        <v>0</v>
      </c>
      <c r="G85" s="149">
        <f>'[1]Saisie'!AF56</f>
        <v>0</v>
      </c>
      <c r="H85" s="149">
        <f>'[1]Saisie'!AG56</f>
        <v>0</v>
      </c>
      <c r="I85" s="149">
        <f>'[1]Saisie'!AH56</f>
        <v>0</v>
      </c>
      <c r="J85" s="149">
        <f>'[1]Saisie'!AI56</f>
      </c>
      <c r="K85" s="149">
        <f>'[1]Saisie'!AJ56</f>
      </c>
      <c r="L85" s="150">
        <f>'[1]Saisie'!AK56</f>
      </c>
    </row>
    <row r="86" spans="1:12" ht="16.5" thickBot="1">
      <c r="A86" s="147">
        <f>'[1]Saisie'!E57</f>
        <v>0</v>
      </c>
      <c r="B86" s="148">
        <f>'[1]Saisie'!F57</f>
      </c>
      <c r="C86" s="149">
        <f>'[1]Saisie'!AB57</f>
        <v>0</v>
      </c>
      <c r="D86" s="149">
        <f>'[1]Saisie'!AC57</f>
        <v>0</v>
      </c>
      <c r="E86" s="149">
        <f>'[1]Saisie'!AD57</f>
        <v>0</v>
      </c>
      <c r="F86" s="149">
        <f>'[1]Saisie'!AE57</f>
        <v>0</v>
      </c>
      <c r="G86" s="149">
        <f>'[1]Saisie'!AF57</f>
        <v>0</v>
      </c>
      <c r="H86" s="149">
        <f>'[1]Saisie'!AG57</f>
        <v>0</v>
      </c>
      <c r="I86" s="149">
        <f>'[1]Saisie'!AH57</f>
        <v>0</v>
      </c>
      <c r="J86" s="149">
        <f>'[1]Saisie'!AI57</f>
      </c>
      <c r="K86" s="149">
        <f>'[1]Saisie'!AJ57</f>
      </c>
      <c r="L86" s="150">
        <f>'[1]Saisie'!AK57</f>
      </c>
    </row>
    <row r="87" spans="1:12" ht="16.5" thickBot="1">
      <c r="A87" s="151" t="s">
        <v>47</v>
      </c>
      <c r="B87" s="152"/>
      <c r="C87" s="153">
        <f aca="true" t="shared" si="8" ref="C87:I87">SUM(C77:C86)</f>
        <v>880</v>
      </c>
      <c r="D87" s="153">
        <f t="shared" si="8"/>
        <v>962</v>
      </c>
      <c r="E87" s="153">
        <f t="shared" si="8"/>
        <v>884</v>
      </c>
      <c r="F87" s="153">
        <f t="shared" si="8"/>
        <v>847</v>
      </c>
      <c r="G87" s="153">
        <f t="shared" si="8"/>
        <v>802</v>
      </c>
      <c r="H87" s="153">
        <f t="shared" si="8"/>
        <v>840</v>
      </c>
      <c r="I87" s="153">
        <f t="shared" si="8"/>
        <v>836</v>
      </c>
      <c r="J87" s="153">
        <f>SUM(J77:J86)</f>
        <v>6051</v>
      </c>
      <c r="K87" s="154">
        <f>SUM(K77:K86)</f>
        <v>35</v>
      </c>
      <c r="L87" s="155">
        <f>IF(J87=0,"",SUM(J87/K87))</f>
        <v>172.88571428571427</v>
      </c>
    </row>
    <row r="88" spans="1:12" ht="16.5" thickBot="1">
      <c r="A88" s="151" t="s">
        <v>48</v>
      </c>
      <c r="B88" s="152"/>
      <c r="C88" s="156">
        <f>VLOOKUP(C75,'[1]Administratif'!$CT$5:$DO$17,16,FALSE)</f>
        <v>842</v>
      </c>
      <c r="D88" s="156">
        <f>VLOOKUP(D75,'[1]Administratif'!$CT$5:$DO$17,17,FALSE)</f>
        <v>844</v>
      </c>
      <c r="E88" s="156">
        <f>VLOOKUP(E75,'[1]Administratif'!$CT$5:$DO$17,18,FALSE)</f>
        <v>840</v>
      </c>
      <c r="F88" s="156">
        <f>VLOOKUP(F75,'[1]Administratif'!$CT$5:$DO$17,19,FALSE)</f>
        <v>876</v>
      </c>
      <c r="G88" s="156">
        <f>VLOOKUP(G75,'[1]Administratif'!$CT$5:$DO$17,20,FALSE)</f>
        <v>794</v>
      </c>
      <c r="H88" s="156">
        <f>VLOOKUP(H75,'[1]Administratif'!$CT$5:$DO$17,21,FALSE)</f>
        <v>813</v>
      </c>
      <c r="I88" s="156">
        <f>VLOOKUP(I75,'[1]Administratif'!$CT$5:$DO$17,22,FALSE)</f>
        <v>921</v>
      </c>
      <c r="J88" s="153">
        <f>SUM(C88:I88)</f>
        <v>5930</v>
      </c>
      <c r="K88" s="153">
        <f>SUM(VLOOKUP($C75,'[1]Administratif'!$CT$87:$ED$96,20,FALSE),VLOOKUP($D75,'[1]Administratif'!$CT$87:$ED$96,21,FALSE),VLOOKUP($E75,'[1]Administratif'!$CT$87:$ED$96,22,FALSE),VLOOKUP($F75,'[1]Administratif'!$CT$87:$ED$96,23,FALSE),VLOOKUP($G75,'[1]Administratif'!$CT$87:$ED$96,24,FALSE),VLOOKUP($H75,'[1]Administratif'!$CT$87:$ED$96,25,FALSE),VLOOKUP($I75,'[1]Administratif'!$CT$87:$ED$96,26,FALSE))</f>
        <v>35</v>
      </c>
      <c r="L88" s="157">
        <f>IF(J88=0,"",SUM(J88/K88))</f>
        <v>169.42857142857142</v>
      </c>
    </row>
    <row r="89" spans="1:12" ht="16.5" thickBot="1">
      <c r="A89" s="151" t="s">
        <v>49</v>
      </c>
      <c r="B89" s="152"/>
      <c r="C89" s="158">
        <f aca="true" t="shared" si="9" ref="C89:I89">IF(C87=0,"",IF(AND(C87=0,C88=0),"",IF(C87&gt;C88,3,(IF(C87&lt;C88,1,(IF(C87=C88,2)))))))</f>
        <v>3</v>
      </c>
      <c r="D89" s="158">
        <f t="shared" si="9"/>
        <v>3</v>
      </c>
      <c r="E89" s="158">
        <f t="shared" si="9"/>
        <v>3</v>
      </c>
      <c r="F89" s="158">
        <f t="shared" si="9"/>
        <v>1</v>
      </c>
      <c r="G89" s="158">
        <f t="shared" si="9"/>
        <v>3</v>
      </c>
      <c r="H89" s="158">
        <f t="shared" si="9"/>
        <v>3</v>
      </c>
      <c r="I89" s="158">
        <f t="shared" si="9"/>
        <v>1</v>
      </c>
      <c r="J89" s="153">
        <f>SUM(C89:I89)</f>
        <v>17</v>
      </c>
      <c r="K89" s="159"/>
      <c r="L89" s="160"/>
    </row>
    <row r="90" spans="1:12" ht="15.75">
      <c r="A90" s="161" t="s">
        <v>50</v>
      </c>
      <c r="B90" s="162"/>
      <c r="C90" s="163"/>
      <c r="D90" s="163"/>
      <c r="E90" s="163"/>
      <c r="F90" s="164"/>
      <c r="G90" s="164"/>
      <c r="H90" s="164"/>
      <c r="I90" s="164"/>
      <c r="J90" s="165"/>
      <c r="K90" s="166"/>
      <c r="L90" s="166"/>
    </row>
    <row r="91" spans="1:12" ht="18.75">
      <c r="A91" s="167" t="str">
        <f>+A1</f>
        <v>CHAMPIONNAT DES CLUBS HOMMES 2015</v>
      </c>
      <c r="B91" s="167"/>
      <c r="C91" s="168"/>
      <c r="D91" s="168"/>
      <c r="E91" s="168"/>
      <c r="F91" s="168"/>
      <c r="G91" s="168"/>
      <c r="H91" s="168"/>
      <c r="I91" s="168"/>
      <c r="J91" s="168"/>
      <c r="K91" s="168"/>
      <c r="L91" s="169"/>
    </row>
    <row r="92" spans="1:12" ht="18.75">
      <c r="A92" s="167" t="str">
        <f>A2</f>
        <v>REGIONALE 1 - 3ème Journée - 20/09/2015 - St Marcel</v>
      </c>
      <c r="B92" s="167"/>
      <c r="C92" s="168"/>
      <c r="D92" s="168"/>
      <c r="E92" s="168"/>
      <c r="F92" s="168"/>
      <c r="G92" s="168"/>
      <c r="H92" s="168"/>
      <c r="I92" s="168"/>
      <c r="J92" s="168"/>
      <c r="K92" s="168"/>
      <c r="L92" s="169"/>
    </row>
    <row r="93" spans="1:12" ht="213.75">
      <c r="A93" s="137" t="str">
        <f>'[1]Administratif'!J10</f>
        <v>B.C.R.D. ROUEN 1</v>
      </c>
      <c r="B93" s="138"/>
      <c r="C93" s="139" t="str">
        <f>VLOOKUP($A93,'[1]Administratif'!$BU$34:$CO$46,13,FALSE)</f>
        <v>DRAKKAR BOWL</v>
      </c>
      <c r="D93" s="139" t="str">
        <f>VLOOKUP($A93,'[1]Administratif'!$BU$34:$CO$46,14,FALSE)</f>
        <v>TRIANGLE D'OR LE HAVRE 2</v>
      </c>
      <c r="E93" s="139" t="str">
        <f>VLOOKUP($A93,'[1]Administratif'!$BU$34:$CO$46,15,FALSE)</f>
        <v>B.C. AÉRO EVREUX 1</v>
      </c>
      <c r="F93" s="139" t="str">
        <f>VLOOKUP($A93,'[1]Administratif'!$BU$34:$CO$46,16,FALSE)</f>
        <v>C.S. GRAVENCHON 1</v>
      </c>
      <c r="G93" s="139" t="str">
        <f>VLOOKUP($A93,'[1]Administratif'!$BU$34:$CO$46,17,FALSE)</f>
        <v>C.O.R. SANDOUVILLE</v>
      </c>
      <c r="H93" s="139" t="str">
        <f>VLOOKUP($A93,'[1]Administratif'!$BU$34:$CO$46,18,FALSE)</f>
        <v>TRIANGLE D'OR LE HAVRE 1</v>
      </c>
      <c r="I93" s="139" t="str">
        <f>VLOOKUP($A93,'[1]Administratif'!$BU$34:$CO$46,19,FALSE)</f>
        <v>BELVÉDÈRE DIEPPE B.C.</v>
      </c>
      <c r="J93" s="140" t="s">
        <v>42</v>
      </c>
      <c r="K93" s="140" t="s">
        <v>43</v>
      </c>
      <c r="L93" s="140" t="s">
        <v>44</v>
      </c>
    </row>
    <row r="94" spans="1:12" ht="15.75">
      <c r="A94" s="141" t="s">
        <v>45</v>
      </c>
      <c r="B94" s="142" t="s">
        <v>46</v>
      </c>
      <c r="C94" s="143">
        <f>VLOOKUP($A93,'[1]Administratif'!$J$5:$AV$16,29,FALSE)</f>
        <v>14</v>
      </c>
      <c r="D94" s="143">
        <f>VLOOKUP($A93,'[1]Administratif'!$J$5:$AV$16,30,FALSE)</f>
        <v>8</v>
      </c>
      <c r="E94" s="143">
        <f>VLOOKUP($A93,'[1]Administratif'!$J$5:$AV$16,31,FALSE)</f>
        <v>10</v>
      </c>
      <c r="F94" s="143">
        <f>VLOOKUP($A93,'[1]Administratif'!$J$5:$AV$16,32,FALSE)</f>
        <v>13</v>
      </c>
      <c r="G94" s="143">
        <f>VLOOKUP($A93,'[1]Administratif'!$J$5:$AV$16,33,FALSE)</f>
        <v>12</v>
      </c>
      <c r="H94" s="143">
        <f>VLOOKUP($A93,'[1]Administratif'!$J$5:$AV$16,34,FALSE)</f>
        <v>9</v>
      </c>
      <c r="I94" s="143">
        <f>VLOOKUP($A93,'[1]Administratif'!$J$5:$AV$16,35,FALSE)</f>
        <v>11</v>
      </c>
      <c r="J94" s="144"/>
      <c r="K94" s="145"/>
      <c r="L94" s="146"/>
    </row>
    <row r="95" spans="1:12" ht="15.75">
      <c r="A95" s="147" t="str">
        <f>'[1]Saisie'!E58</f>
        <v>4 87093</v>
      </c>
      <c r="B95" s="148" t="str">
        <f>'[1]Saisie'!F58</f>
        <v>RENAUDINEAU Eric</v>
      </c>
      <c r="C95" s="149">
        <f>'[1]Saisie'!AB58</f>
        <v>185</v>
      </c>
      <c r="D95" s="149">
        <f>'[1]Saisie'!AC58</f>
        <v>200</v>
      </c>
      <c r="E95" s="149">
        <f>'[1]Saisie'!AD58</f>
        <v>158</v>
      </c>
      <c r="F95" s="149">
        <f>'[1]Saisie'!AE58</f>
        <v>158</v>
      </c>
      <c r="G95" s="149">
        <f>'[1]Saisie'!AF58</f>
        <v>201</v>
      </c>
      <c r="H95" s="149">
        <f>'[1]Saisie'!AG58</f>
        <v>173</v>
      </c>
      <c r="I95" s="149">
        <f>'[1]Saisie'!AH58</f>
        <v>160</v>
      </c>
      <c r="J95" s="149">
        <f>'[1]Saisie'!AI58</f>
        <v>1235</v>
      </c>
      <c r="K95" s="149">
        <f>'[1]Saisie'!AJ58</f>
        <v>7</v>
      </c>
      <c r="L95" s="150">
        <f>'[1]Saisie'!AK58</f>
        <v>176.42857142857142</v>
      </c>
    </row>
    <row r="96" spans="1:12" ht="15.75">
      <c r="A96" s="147" t="str">
        <f>'[1]Saisie'!E59</f>
        <v>99 61716</v>
      </c>
      <c r="B96" s="148" t="str">
        <f>'[1]Saisie'!F59</f>
        <v>DIOURIS CASTELOT Pascal</v>
      </c>
      <c r="C96" s="149">
        <f>'[1]Saisie'!AB59</f>
        <v>138</v>
      </c>
      <c r="D96" s="149">
        <f>'[1]Saisie'!AC59</f>
        <v>154</v>
      </c>
      <c r="E96" s="149">
        <f>'[1]Saisie'!AD59</f>
        <v>0</v>
      </c>
      <c r="F96" s="149">
        <f>'[1]Saisie'!AE59</f>
        <v>181</v>
      </c>
      <c r="G96" s="149">
        <f>'[1]Saisie'!AF59</f>
        <v>163</v>
      </c>
      <c r="H96" s="149">
        <f>'[1]Saisie'!AG59</f>
        <v>196</v>
      </c>
      <c r="I96" s="149">
        <f>'[1]Saisie'!AH59</f>
        <v>148</v>
      </c>
      <c r="J96" s="149">
        <f>'[1]Saisie'!AI59</f>
        <v>980</v>
      </c>
      <c r="K96" s="149">
        <f>'[1]Saisie'!AJ59</f>
        <v>6</v>
      </c>
      <c r="L96" s="150">
        <f>'[1]Saisie'!AK59</f>
        <v>163.33333333333334</v>
      </c>
    </row>
    <row r="97" spans="1:12" ht="15.75">
      <c r="A97" s="147" t="str">
        <f>'[1]Saisie'!E60</f>
        <v>12 104190</v>
      </c>
      <c r="B97" s="148" t="str">
        <f>'[1]Saisie'!F60</f>
        <v>CLERIS Adrien</v>
      </c>
      <c r="C97" s="149">
        <f>'[1]Saisie'!AB60</f>
        <v>159</v>
      </c>
      <c r="D97" s="149">
        <f>'[1]Saisie'!AC60</f>
        <v>201</v>
      </c>
      <c r="E97" s="149">
        <f>'[1]Saisie'!AD60</f>
        <v>137</v>
      </c>
      <c r="F97" s="149">
        <f>'[1]Saisie'!AE60</f>
        <v>180</v>
      </c>
      <c r="G97" s="149">
        <f>'[1]Saisie'!AF60</f>
        <v>163</v>
      </c>
      <c r="H97" s="149">
        <f>'[1]Saisie'!AG60</f>
        <v>220</v>
      </c>
      <c r="I97" s="149">
        <f>'[1]Saisie'!AH60</f>
        <v>193</v>
      </c>
      <c r="J97" s="149">
        <f>'[1]Saisie'!AI60</f>
        <v>1253</v>
      </c>
      <c r="K97" s="149">
        <f>'[1]Saisie'!AJ60</f>
        <v>7</v>
      </c>
      <c r="L97" s="150">
        <f>'[1]Saisie'!AK60</f>
        <v>179</v>
      </c>
    </row>
    <row r="98" spans="1:12" ht="15.75">
      <c r="A98" s="147" t="str">
        <f>'[1]Saisie'!E61</f>
        <v>7 95039</v>
      </c>
      <c r="B98" s="148" t="str">
        <f>'[1]Saisie'!F61</f>
        <v>GUERARD Pierre</v>
      </c>
      <c r="C98" s="149">
        <f>'[1]Saisie'!AB61</f>
        <v>181</v>
      </c>
      <c r="D98" s="149">
        <f>'[1]Saisie'!AC61</f>
        <v>157</v>
      </c>
      <c r="E98" s="149">
        <f>'[1]Saisie'!AD61</f>
        <v>168</v>
      </c>
      <c r="F98" s="149">
        <f>'[1]Saisie'!AE61</f>
        <v>0</v>
      </c>
      <c r="G98" s="149">
        <f>'[1]Saisie'!AF61</f>
        <v>0</v>
      </c>
      <c r="H98" s="149">
        <f>'[1]Saisie'!AG61</f>
        <v>165</v>
      </c>
      <c r="I98" s="149">
        <f>'[1]Saisie'!AH61</f>
        <v>164</v>
      </c>
      <c r="J98" s="149">
        <f>'[1]Saisie'!AI61</f>
        <v>835</v>
      </c>
      <c r="K98" s="149">
        <f>'[1]Saisie'!AJ61</f>
        <v>5</v>
      </c>
      <c r="L98" s="150">
        <f>'[1]Saisie'!AK61</f>
        <v>167</v>
      </c>
    </row>
    <row r="99" spans="1:12" ht="15.75">
      <c r="A99" s="147" t="str">
        <f>'[1]Saisie'!E62</f>
        <v>10 100691</v>
      </c>
      <c r="B99" s="148" t="str">
        <f>'[1]Saisie'!F62</f>
        <v>PIERRAIN Christophe</v>
      </c>
      <c r="C99" s="149">
        <f>'[1]Saisie'!AB62</f>
        <v>0</v>
      </c>
      <c r="D99" s="149">
        <f>'[1]Saisie'!AC62</f>
        <v>0</v>
      </c>
      <c r="E99" s="149">
        <f>'[1]Saisie'!AD62</f>
        <v>0</v>
      </c>
      <c r="F99" s="149">
        <f>'[1]Saisie'!AE62</f>
        <v>0</v>
      </c>
      <c r="G99" s="149">
        <f>'[1]Saisie'!AF62</f>
        <v>0</v>
      </c>
      <c r="H99" s="149">
        <f>'[1]Saisie'!AG62</f>
        <v>0</v>
      </c>
      <c r="I99" s="149">
        <f>'[1]Saisie'!AH62</f>
        <v>0</v>
      </c>
      <c r="J99" s="149">
        <f>'[1]Saisie'!AI62</f>
        <v>0</v>
      </c>
      <c r="K99" s="149">
        <f>'[1]Saisie'!AJ62</f>
        <v>0</v>
      </c>
      <c r="L99" s="150">
        <f>'[1]Saisie'!AK62</f>
      </c>
    </row>
    <row r="100" spans="1:12" ht="15.75">
      <c r="A100" s="147" t="str">
        <f>'[1]Saisie'!E63</f>
        <v>6 91083</v>
      </c>
      <c r="B100" s="148" t="str">
        <f>'[1]Saisie'!F63</f>
        <v>LOUESSARD Corentin</v>
      </c>
      <c r="C100" s="149">
        <f>'[1]Saisie'!AB63</f>
        <v>0</v>
      </c>
      <c r="D100" s="149">
        <f>'[1]Saisie'!AC63</f>
        <v>0</v>
      </c>
      <c r="E100" s="149">
        <f>'[1]Saisie'!AD63</f>
        <v>0</v>
      </c>
      <c r="F100" s="149">
        <f>'[1]Saisie'!AE63</f>
        <v>0</v>
      </c>
      <c r="G100" s="149">
        <f>'[1]Saisie'!AF63</f>
        <v>0</v>
      </c>
      <c r="H100" s="149">
        <f>'[1]Saisie'!AG63</f>
        <v>0</v>
      </c>
      <c r="I100" s="149">
        <f>'[1]Saisie'!AH63</f>
        <v>0</v>
      </c>
      <c r="J100" s="149">
        <f>'[1]Saisie'!AI63</f>
        <v>0</v>
      </c>
      <c r="K100" s="149">
        <f>'[1]Saisie'!AJ63</f>
        <v>0</v>
      </c>
      <c r="L100" s="150">
        <f>'[1]Saisie'!AK63</f>
      </c>
    </row>
    <row r="101" spans="1:12" ht="15.75">
      <c r="A101" s="147" t="str">
        <f>'[1]Saisie'!E64</f>
        <v>90 61039</v>
      </c>
      <c r="B101" s="148" t="str">
        <f>'[1]Saisie'!F64</f>
        <v>BOUTARD Lionel</v>
      </c>
      <c r="C101" s="149">
        <f>'[1]Saisie'!AB64</f>
        <v>0</v>
      </c>
      <c r="D101" s="149">
        <f>'[1]Saisie'!AC64</f>
        <v>0</v>
      </c>
      <c r="E101" s="149">
        <f>'[1]Saisie'!AD64</f>
        <v>165</v>
      </c>
      <c r="F101" s="149">
        <f>'[1]Saisie'!AE64</f>
        <v>148</v>
      </c>
      <c r="G101" s="149">
        <f>'[1]Saisie'!AF64</f>
        <v>136</v>
      </c>
      <c r="H101" s="149">
        <f>'[1]Saisie'!AG64</f>
        <v>0</v>
      </c>
      <c r="I101" s="149">
        <f>'[1]Saisie'!AH64</f>
        <v>0</v>
      </c>
      <c r="J101" s="149">
        <f>'[1]Saisie'!AI64</f>
        <v>449</v>
      </c>
      <c r="K101" s="149">
        <f>'[1]Saisie'!AJ64</f>
        <v>3</v>
      </c>
      <c r="L101" s="150">
        <f>'[1]Saisie'!AK64</f>
        <v>149.66666666666666</v>
      </c>
    </row>
    <row r="102" spans="1:12" ht="15.75">
      <c r="A102" s="147" t="str">
        <f>'[1]Saisie'!E65</f>
        <v>1 61981</v>
      </c>
      <c r="B102" s="148" t="str">
        <f>'[1]Saisie'!F65</f>
        <v>DEGUINE Guillaume</v>
      </c>
      <c r="C102" s="149">
        <f>'[1]Saisie'!AB65</f>
        <v>179</v>
      </c>
      <c r="D102" s="149">
        <f>'[1]Saisie'!AC65</f>
        <v>171</v>
      </c>
      <c r="E102" s="149">
        <f>'[1]Saisie'!AD65</f>
        <v>184</v>
      </c>
      <c r="F102" s="149">
        <f>'[1]Saisie'!AE65</f>
        <v>190</v>
      </c>
      <c r="G102" s="149">
        <f>'[1]Saisie'!AF65</f>
        <v>159</v>
      </c>
      <c r="H102" s="149">
        <f>'[1]Saisie'!AG65</f>
        <v>162</v>
      </c>
      <c r="I102" s="149">
        <f>'[1]Saisie'!AH65</f>
        <v>189</v>
      </c>
      <c r="J102" s="149">
        <f>'[1]Saisie'!AI65</f>
        <v>1234</v>
      </c>
      <c r="K102" s="149">
        <f>'[1]Saisie'!AJ65</f>
        <v>7</v>
      </c>
      <c r="L102" s="150">
        <f>'[1]Saisie'!AK65</f>
        <v>176.28571428571428</v>
      </c>
    </row>
    <row r="103" spans="1:12" ht="15.75">
      <c r="A103" s="147">
        <f>'[1]Saisie'!E66</f>
        <v>0</v>
      </c>
      <c r="B103" s="148">
        <f>'[1]Saisie'!F66</f>
      </c>
      <c r="C103" s="149">
        <f>'[1]Saisie'!AB66</f>
        <v>0</v>
      </c>
      <c r="D103" s="149">
        <f>'[1]Saisie'!AC66</f>
        <v>0</v>
      </c>
      <c r="E103" s="149">
        <f>'[1]Saisie'!AD66</f>
        <v>0</v>
      </c>
      <c r="F103" s="149">
        <f>'[1]Saisie'!AE66</f>
        <v>0</v>
      </c>
      <c r="G103" s="149">
        <f>'[1]Saisie'!AF66</f>
        <v>0</v>
      </c>
      <c r="H103" s="149">
        <f>'[1]Saisie'!AG66</f>
        <v>0</v>
      </c>
      <c r="I103" s="149">
        <f>'[1]Saisie'!AH66</f>
        <v>0</v>
      </c>
      <c r="J103" s="149">
        <f>'[1]Saisie'!AI66</f>
      </c>
      <c r="K103" s="149">
        <f>'[1]Saisie'!AJ66</f>
      </c>
      <c r="L103" s="150">
        <f>'[1]Saisie'!AK66</f>
      </c>
    </row>
    <row r="104" spans="1:12" ht="16.5" thickBot="1">
      <c r="A104" s="147">
        <f>'[1]Saisie'!E67</f>
        <v>0</v>
      </c>
      <c r="B104" s="148">
        <f>'[1]Saisie'!F67</f>
      </c>
      <c r="C104" s="149">
        <f>'[1]Saisie'!AB67</f>
        <v>0</v>
      </c>
      <c r="D104" s="149">
        <f>'[1]Saisie'!AC67</f>
        <v>0</v>
      </c>
      <c r="E104" s="149">
        <f>'[1]Saisie'!AD67</f>
        <v>0</v>
      </c>
      <c r="F104" s="149">
        <f>'[1]Saisie'!AE67</f>
        <v>0</v>
      </c>
      <c r="G104" s="149">
        <f>'[1]Saisie'!AF67</f>
        <v>0</v>
      </c>
      <c r="H104" s="149">
        <f>'[1]Saisie'!AG67</f>
        <v>0</v>
      </c>
      <c r="I104" s="149">
        <f>'[1]Saisie'!AH67</f>
        <v>0</v>
      </c>
      <c r="J104" s="149">
        <f>'[1]Saisie'!AI67</f>
      </c>
      <c r="K104" s="149">
        <f>'[1]Saisie'!AJ67</f>
      </c>
      <c r="L104" s="150">
        <f>'[1]Saisie'!AK67</f>
      </c>
    </row>
    <row r="105" spans="1:12" ht="16.5" thickBot="1">
      <c r="A105" s="151" t="s">
        <v>47</v>
      </c>
      <c r="B105" s="152"/>
      <c r="C105" s="153">
        <f aca="true" t="shared" si="10" ref="C105:I105">SUM(C95:C104)</f>
        <v>842</v>
      </c>
      <c r="D105" s="153">
        <f t="shared" si="10"/>
        <v>883</v>
      </c>
      <c r="E105" s="153">
        <f t="shared" si="10"/>
        <v>812</v>
      </c>
      <c r="F105" s="153">
        <f t="shared" si="10"/>
        <v>857</v>
      </c>
      <c r="G105" s="153">
        <f t="shared" si="10"/>
        <v>822</v>
      </c>
      <c r="H105" s="153">
        <f t="shared" si="10"/>
        <v>916</v>
      </c>
      <c r="I105" s="153">
        <f t="shared" si="10"/>
        <v>854</v>
      </c>
      <c r="J105" s="153">
        <f>SUM(J95:J104)</f>
        <v>5986</v>
      </c>
      <c r="K105" s="154">
        <f>SUM(K95:K104)</f>
        <v>35</v>
      </c>
      <c r="L105" s="155">
        <f>IF(J105=0,"",SUM(J105/K105))</f>
        <v>171.02857142857144</v>
      </c>
    </row>
    <row r="106" spans="1:12" ht="16.5" thickBot="1">
      <c r="A106" s="151" t="s">
        <v>48</v>
      </c>
      <c r="B106" s="152"/>
      <c r="C106" s="156">
        <f>VLOOKUP(C93,'[1]Administratif'!$CT$5:$DO$17,16,FALSE)</f>
        <v>880</v>
      </c>
      <c r="D106" s="156">
        <f>VLOOKUP(D93,'[1]Administratif'!$CT$5:$DO$17,17,FALSE)</f>
        <v>844</v>
      </c>
      <c r="E106" s="156">
        <f>VLOOKUP(E93,'[1]Administratif'!$CT$5:$DO$17,18,FALSE)</f>
        <v>910</v>
      </c>
      <c r="F106" s="156">
        <f>VLOOKUP(F93,'[1]Administratif'!$CT$5:$DO$17,19,FALSE)</f>
        <v>871</v>
      </c>
      <c r="G106" s="156">
        <f>VLOOKUP(G93,'[1]Administratif'!$CT$5:$DO$17,20,FALSE)</f>
        <v>936</v>
      </c>
      <c r="H106" s="156">
        <f>VLOOKUP(H93,'[1]Administratif'!$CT$5:$DO$17,21,FALSE)</f>
        <v>922</v>
      </c>
      <c r="I106" s="156">
        <f>VLOOKUP(I93,'[1]Administratif'!$CT$5:$DO$17,22,FALSE)</f>
        <v>871</v>
      </c>
      <c r="J106" s="153">
        <f>SUM(C106:I106)</f>
        <v>6234</v>
      </c>
      <c r="K106" s="153">
        <f>SUM(VLOOKUP($C93,'[1]Administratif'!$CT$87:$ED$96,20,FALSE),VLOOKUP($D93,'[1]Administratif'!$CT$87:$ED$96,21,FALSE),VLOOKUP($E93,'[1]Administratif'!$CT$87:$ED$96,22,FALSE),VLOOKUP($F93,'[1]Administratif'!$CT$87:$ED$96,23,FALSE),VLOOKUP($G93,'[1]Administratif'!$CT$87:$ED$96,24,FALSE),VLOOKUP($H93,'[1]Administratif'!$CT$87:$ED$96,25,FALSE),VLOOKUP($I93,'[1]Administratif'!$CT$87:$ED$96,26,FALSE))</f>
        <v>35</v>
      </c>
      <c r="L106" s="157">
        <f>IF(J106=0,"",SUM(J106/K106))</f>
        <v>178.11428571428573</v>
      </c>
    </row>
    <row r="107" spans="1:12" ht="16.5" thickBot="1">
      <c r="A107" s="151" t="s">
        <v>49</v>
      </c>
      <c r="B107" s="152"/>
      <c r="C107" s="158">
        <f aca="true" t="shared" si="11" ref="C107:I107">IF(C105=0,"",IF(AND(C105=0,C106=0),"",IF(C105&gt;C106,3,(IF(C105&lt;C106,1,(IF(C105=C106,2)))))))</f>
        <v>1</v>
      </c>
      <c r="D107" s="158">
        <f t="shared" si="11"/>
        <v>3</v>
      </c>
      <c r="E107" s="158">
        <f t="shared" si="11"/>
        <v>1</v>
      </c>
      <c r="F107" s="158">
        <f t="shared" si="11"/>
        <v>1</v>
      </c>
      <c r="G107" s="158">
        <f t="shared" si="11"/>
        <v>1</v>
      </c>
      <c r="H107" s="158">
        <f t="shared" si="11"/>
        <v>1</v>
      </c>
      <c r="I107" s="158">
        <f t="shared" si="11"/>
        <v>1</v>
      </c>
      <c r="J107" s="153">
        <f>SUM(C107:I107)</f>
        <v>9</v>
      </c>
      <c r="K107" s="159"/>
      <c r="L107" s="160"/>
    </row>
    <row r="108" spans="1:12" ht="15.75">
      <c r="A108" s="161" t="s">
        <v>50</v>
      </c>
      <c r="B108" s="162"/>
      <c r="C108" s="163"/>
      <c r="D108" s="163"/>
      <c r="E108" s="163"/>
      <c r="F108" s="164"/>
      <c r="G108" s="164"/>
      <c r="H108" s="164"/>
      <c r="I108" s="164"/>
      <c r="J108" s="165"/>
      <c r="K108" s="166"/>
      <c r="L108" s="166"/>
    </row>
    <row r="109" spans="1:12" ht="18.75">
      <c r="A109" s="167" t="str">
        <f>A1</f>
        <v>CHAMPIONNAT DES CLUBS HOMMES 2015</v>
      </c>
      <c r="B109" s="167"/>
      <c r="C109" s="168"/>
      <c r="D109" s="168"/>
      <c r="E109" s="168"/>
      <c r="F109" s="168"/>
      <c r="G109" s="168"/>
      <c r="H109" s="168"/>
      <c r="I109" s="168"/>
      <c r="J109" s="168"/>
      <c r="K109" s="168"/>
      <c r="L109" s="169"/>
    </row>
    <row r="110" spans="1:12" ht="18.75">
      <c r="A110" s="167" t="str">
        <f>A2</f>
        <v>REGIONALE 1 - 3ème Journée - 20/09/2015 - St Marcel</v>
      </c>
      <c r="B110" s="167"/>
      <c r="C110" s="168"/>
      <c r="D110" s="168"/>
      <c r="E110" s="168"/>
      <c r="F110" s="168"/>
      <c r="G110" s="168"/>
      <c r="H110" s="168"/>
      <c r="I110" s="168"/>
      <c r="J110" s="168"/>
      <c r="K110" s="168"/>
      <c r="L110" s="169"/>
    </row>
    <row r="111" spans="1:12" ht="213.75">
      <c r="A111" s="137" t="str">
        <f>'[1]Administratif'!J11</f>
        <v>B.C. AÉRO EVREUX 1</v>
      </c>
      <c r="B111" s="138"/>
      <c r="C111" s="139" t="str">
        <f>VLOOKUP($A111,'[1]Administratif'!$BU$34:$CO$46,13,FALSE)</f>
        <v>BELVÉDÈRE DIEPPE B.C.</v>
      </c>
      <c r="D111" s="139" t="str">
        <f>VLOOKUP($A111,'[1]Administratif'!$BU$34:$CO$46,14,FALSE)</f>
        <v>C.O.R. SANDOUVILLE</v>
      </c>
      <c r="E111" s="139" t="str">
        <f>VLOOKUP($A111,'[1]Administratif'!$BU$34:$CO$46,15,FALSE)</f>
        <v>B.C.R.D. ROUEN 1</v>
      </c>
      <c r="F111" s="139" t="str">
        <f>VLOOKUP($A111,'[1]Administratif'!$BU$34:$CO$46,16,FALSE)</f>
        <v>TRIANGLE D'OR LE HAVRE 1</v>
      </c>
      <c r="G111" s="139" t="str">
        <f>VLOOKUP($A111,'[1]Administratif'!$BU$34:$CO$46,17,FALSE)</f>
        <v>DRAKKAR BOWL</v>
      </c>
      <c r="H111" s="139" t="str">
        <f>VLOOKUP($A111,'[1]Administratif'!$BU$34:$CO$46,18,FALSE)</f>
        <v>C.S. GRAVENCHON 1</v>
      </c>
      <c r="I111" s="139" t="str">
        <f>VLOOKUP($A111,'[1]Administratif'!$BU$34:$CO$46,19,FALSE)</f>
        <v>TRIANGLE D'OR LE HAVRE 2</v>
      </c>
      <c r="J111" s="140" t="s">
        <v>42</v>
      </c>
      <c r="K111" s="140" t="s">
        <v>43</v>
      </c>
      <c r="L111" s="140" t="s">
        <v>44</v>
      </c>
    </row>
    <row r="112" spans="1:12" ht="15.75">
      <c r="A112" s="141" t="s">
        <v>45</v>
      </c>
      <c r="B112" s="142" t="s">
        <v>46</v>
      </c>
      <c r="C112" s="143">
        <f>VLOOKUP($A111,'[1]Administratif'!$J$5:$AV$16,29,FALSE)</f>
        <v>7</v>
      </c>
      <c r="D112" s="143">
        <f>VLOOKUP($A111,'[1]Administratif'!$J$5:$AV$16,30,FALSE)</f>
        <v>13</v>
      </c>
      <c r="E112" s="143">
        <f>VLOOKUP($A111,'[1]Administratif'!$J$5:$AV$16,31,FALSE)</f>
        <v>9</v>
      </c>
      <c r="F112" s="143">
        <f>VLOOKUP($A111,'[1]Administratif'!$J$5:$AV$16,32,FALSE)</f>
        <v>11</v>
      </c>
      <c r="G112" s="143">
        <f>VLOOKUP($A111,'[1]Administratif'!$J$5:$AV$16,33,FALSE)</f>
        <v>8</v>
      </c>
      <c r="H112" s="143">
        <f>VLOOKUP($A111,'[1]Administratif'!$J$5:$AV$16,34,FALSE)</f>
        <v>12</v>
      </c>
      <c r="I112" s="143">
        <f>VLOOKUP($A111,'[1]Administratif'!$J$5:$AV$16,35,FALSE)</f>
        <v>10</v>
      </c>
      <c r="J112" s="144"/>
      <c r="K112" s="145"/>
      <c r="L112" s="146"/>
    </row>
    <row r="113" spans="1:12" ht="15.75">
      <c r="A113" s="147" t="str">
        <f>'[1]Saisie'!E68</f>
        <v>2 63894</v>
      </c>
      <c r="B113" s="148" t="str">
        <f>'[1]Saisie'!F68</f>
        <v>FERET Michel</v>
      </c>
      <c r="C113" s="149">
        <f>'[1]Saisie'!AB68</f>
        <v>0</v>
      </c>
      <c r="D113" s="149">
        <f>'[1]Saisie'!AC68</f>
        <v>0</v>
      </c>
      <c r="E113" s="149">
        <f>'[1]Saisie'!AD68</f>
        <v>0</v>
      </c>
      <c r="F113" s="149">
        <f>'[1]Saisie'!AE68</f>
        <v>0</v>
      </c>
      <c r="G113" s="149">
        <f>'[1]Saisie'!AF68</f>
        <v>0</v>
      </c>
      <c r="H113" s="149">
        <f>'[1]Saisie'!AG68</f>
        <v>0</v>
      </c>
      <c r="I113" s="149">
        <f>'[1]Saisie'!AH68</f>
        <v>0</v>
      </c>
      <c r="J113" s="149">
        <f>'[1]Saisie'!AI68</f>
        <v>0</v>
      </c>
      <c r="K113" s="149">
        <f>'[1]Saisie'!AJ68</f>
        <v>0</v>
      </c>
      <c r="L113" s="150">
        <f>'[1]Saisie'!AK68</f>
      </c>
    </row>
    <row r="114" spans="1:12" ht="15.75">
      <c r="A114" s="147" t="str">
        <f>'[1]Saisie'!E69</f>
        <v>2 64224</v>
      </c>
      <c r="B114" s="148" t="str">
        <f>'[1]Saisie'!F69</f>
        <v>MAGUERO Maxence</v>
      </c>
      <c r="C114" s="149">
        <f>'[1]Saisie'!AB69</f>
        <v>176</v>
      </c>
      <c r="D114" s="149">
        <f>'[1]Saisie'!AC69</f>
        <v>223</v>
      </c>
      <c r="E114" s="149">
        <f>'[1]Saisie'!AD69</f>
        <v>210</v>
      </c>
      <c r="F114" s="149">
        <f>'[1]Saisie'!AE69</f>
        <v>183</v>
      </c>
      <c r="G114" s="149">
        <f>'[1]Saisie'!AF69</f>
        <v>184</v>
      </c>
      <c r="H114" s="149">
        <f>'[1]Saisie'!AG69</f>
        <v>181</v>
      </c>
      <c r="I114" s="149">
        <f>'[1]Saisie'!AH69</f>
        <v>202</v>
      </c>
      <c r="J114" s="149">
        <f>'[1]Saisie'!AI69</f>
        <v>1359</v>
      </c>
      <c r="K114" s="149">
        <f>'[1]Saisie'!AJ69</f>
        <v>7</v>
      </c>
      <c r="L114" s="150">
        <f>'[1]Saisie'!AK69</f>
        <v>194.14285714285714</v>
      </c>
    </row>
    <row r="115" spans="1:12" ht="15.75">
      <c r="A115" s="147" t="str">
        <f>'[1]Saisie'!E70</f>
        <v>5 90541</v>
      </c>
      <c r="B115" s="148" t="str">
        <f>'[1]Saisie'!F70</f>
        <v>VITRY Thierry</v>
      </c>
      <c r="C115" s="149">
        <f>'[1]Saisie'!AB70</f>
        <v>183</v>
      </c>
      <c r="D115" s="149">
        <f>'[1]Saisie'!AC70</f>
        <v>148</v>
      </c>
      <c r="E115" s="149">
        <f>'[1]Saisie'!AD70</f>
        <v>121</v>
      </c>
      <c r="F115" s="149">
        <f>'[1]Saisie'!AE70</f>
        <v>175</v>
      </c>
      <c r="G115" s="149">
        <f>'[1]Saisie'!AF70</f>
        <v>131</v>
      </c>
      <c r="H115" s="149">
        <f>'[1]Saisie'!AG70</f>
        <v>180</v>
      </c>
      <c r="I115" s="149">
        <f>'[1]Saisie'!AH70</f>
        <v>136</v>
      </c>
      <c r="J115" s="149">
        <f>'[1]Saisie'!AI70</f>
        <v>1074</v>
      </c>
      <c r="K115" s="149">
        <f>'[1]Saisie'!AJ70</f>
        <v>7</v>
      </c>
      <c r="L115" s="150">
        <f>'[1]Saisie'!AK70</f>
        <v>153.42857142857142</v>
      </c>
    </row>
    <row r="116" spans="1:12" ht="15.75">
      <c r="A116" s="147" t="str">
        <f>'[1]Saisie'!E71</f>
        <v>98 40906</v>
      </c>
      <c r="B116" s="148" t="str">
        <f>'[1]Saisie'!F71</f>
        <v>HOMBOURGER Luc</v>
      </c>
      <c r="C116" s="149">
        <f>'[1]Saisie'!AB71</f>
        <v>150</v>
      </c>
      <c r="D116" s="149">
        <f>'[1]Saisie'!AC71</f>
        <v>192</v>
      </c>
      <c r="E116" s="149">
        <f>'[1]Saisie'!AD71</f>
        <v>170</v>
      </c>
      <c r="F116" s="149">
        <f>'[1]Saisie'!AE71</f>
        <v>174</v>
      </c>
      <c r="G116" s="149">
        <f>'[1]Saisie'!AF71</f>
        <v>145</v>
      </c>
      <c r="H116" s="149">
        <f>'[1]Saisie'!AG71</f>
        <v>176</v>
      </c>
      <c r="I116" s="149">
        <f>'[1]Saisie'!AH71</f>
        <v>181</v>
      </c>
      <c r="J116" s="149">
        <f>'[1]Saisie'!AI71</f>
        <v>1188</v>
      </c>
      <c r="K116" s="149">
        <f>'[1]Saisie'!AJ71</f>
        <v>7</v>
      </c>
      <c r="L116" s="150">
        <f>'[1]Saisie'!AK71</f>
        <v>169.71428571428572</v>
      </c>
    </row>
    <row r="117" spans="1:12" ht="15.75">
      <c r="A117" s="147" t="str">
        <f>'[1]Saisie'!E72</f>
        <v>12 103142</v>
      </c>
      <c r="B117" s="148" t="str">
        <f>'[1]Saisie'!F72</f>
        <v>FAYOL Didier</v>
      </c>
      <c r="C117" s="149">
        <f>'[1]Saisie'!AB72</f>
        <v>0</v>
      </c>
      <c r="D117" s="149">
        <f>'[1]Saisie'!AC72</f>
        <v>0</v>
      </c>
      <c r="E117" s="149">
        <f>'[1]Saisie'!AD72</f>
        <v>0</v>
      </c>
      <c r="F117" s="149">
        <f>'[1]Saisie'!AE72</f>
        <v>0</v>
      </c>
      <c r="G117" s="149">
        <f>'[1]Saisie'!AF72</f>
        <v>0</v>
      </c>
      <c r="H117" s="149">
        <f>'[1]Saisie'!AG72</f>
        <v>0</v>
      </c>
      <c r="I117" s="149">
        <f>'[1]Saisie'!AH72</f>
        <v>0</v>
      </c>
      <c r="J117" s="149">
        <f>'[1]Saisie'!AI72</f>
        <v>0</v>
      </c>
      <c r="K117" s="149">
        <f>'[1]Saisie'!AJ72</f>
        <v>0</v>
      </c>
      <c r="L117" s="150">
        <f>'[1]Saisie'!AK72</f>
      </c>
    </row>
    <row r="118" spans="1:12" ht="15.75">
      <c r="A118" s="147" t="str">
        <f>'[1]Saisie'!E73</f>
        <v>3 64834</v>
      </c>
      <c r="B118" s="148" t="str">
        <f>'[1]Saisie'!F73</f>
        <v>MAGUERO Philippe</v>
      </c>
      <c r="C118" s="149">
        <f>'[1]Saisie'!AB73</f>
        <v>154</v>
      </c>
      <c r="D118" s="149">
        <f>'[1]Saisie'!AC73</f>
        <v>134</v>
      </c>
      <c r="E118" s="149">
        <f>'[1]Saisie'!AD73</f>
        <v>197</v>
      </c>
      <c r="F118" s="149">
        <f>'[1]Saisie'!AE73</f>
        <v>189</v>
      </c>
      <c r="G118" s="149">
        <f>'[1]Saisie'!AF73</f>
        <v>147</v>
      </c>
      <c r="H118" s="149">
        <f>'[1]Saisie'!AG73</f>
        <v>177</v>
      </c>
      <c r="I118" s="149">
        <f>'[1]Saisie'!AH73</f>
        <v>168</v>
      </c>
      <c r="J118" s="149">
        <f>'[1]Saisie'!AI73</f>
        <v>1166</v>
      </c>
      <c r="K118" s="149">
        <f>'[1]Saisie'!AJ73</f>
        <v>7</v>
      </c>
      <c r="L118" s="150">
        <f>'[1]Saisie'!AK73</f>
        <v>166.57142857142858</v>
      </c>
    </row>
    <row r="119" spans="1:12" ht="15.75">
      <c r="A119" s="147" t="str">
        <f>'[1]Saisie'!E74</f>
        <v>10 100696</v>
      </c>
      <c r="B119" s="148" t="str">
        <f>'[1]Saisie'!F74</f>
        <v>THIREL Régis</v>
      </c>
      <c r="C119" s="149">
        <f>'[1]Saisie'!AB74</f>
        <v>202</v>
      </c>
      <c r="D119" s="149">
        <f>'[1]Saisie'!AC74</f>
        <v>150</v>
      </c>
      <c r="E119" s="149">
        <f>'[1]Saisie'!AD74</f>
        <v>212</v>
      </c>
      <c r="F119" s="149">
        <f>'[1]Saisie'!AE74</f>
        <v>134</v>
      </c>
      <c r="G119" s="149">
        <f>'[1]Saisie'!AF74</f>
        <v>187</v>
      </c>
      <c r="H119" s="149">
        <f>'[1]Saisie'!AG74</f>
        <v>137</v>
      </c>
      <c r="I119" s="149">
        <f>'[1]Saisie'!AH74</f>
        <v>140</v>
      </c>
      <c r="J119" s="149">
        <f>'[1]Saisie'!AI74</f>
        <v>1162</v>
      </c>
      <c r="K119" s="149">
        <f>'[1]Saisie'!AJ74</f>
        <v>7</v>
      </c>
      <c r="L119" s="150">
        <f>'[1]Saisie'!AK74</f>
        <v>166</v>
      </c>
    </row>
    <row r="120" spans="1:12" ht="15.75">
      <c r="A120" s="147">
        <f>'[1]Saisie'!E75</f>
        <v>0</v>
      </c>
      <c r="B120" s="148">
        <f>'[1]Saisie'!F75</f>
      </c>
      <c r="C120" s="149">
        <f>'[1]Saisie'!AB75</f>
        <v>0</v>
      </c>
      <c r="D120" s="149">
        <f>'[1]Saisie'!AC75</f>
        <v>0</v>
      </c>
      <c r="E120" s="149">
        <f>'[1]Saisie'!AD75</f>
        <v>0</v>
      </c>
      <c r="F120" s="149">
        <f>'[1]Saisie'!AE75</f>
        <v>0</v>
      </c>
      <c r="G120" s="149">
        <f>'[1]Saisie'!AF75</f>
        <v>0</v>
      </c>
      <c r="H120" s="149">
        <f>'[1]Saisie'!AG75</f>
        <v>0</v>
      </c>
      <c r="I120" s="149">
        <f>'[1]Saisie'!AH75</f>
        <v>0</v>
      </c>
      <c r="J120" s="149">
        <f>'[1]Saisie'!AI75</f>
      </c>
      <c r="K120" s="149">
        <f>'[1]Saisie'!AJ75</f>
      </c>
      <c r="L120" s="150">
        <f>'[1]Saisie'!AK75</f>
      </c>
    </row>
    <row r="121" spans="1:12" ht="15.75">
      <c r="A121" s="147">
        <f>'[1]Saisie'!E76</f>
        <v>0</v>
      </c>
      <c r="B121" s="148">
        <f>'[1]Saisie'!F76</f>
      </c>
      <c r="C121" s="149">
        <f>'[1]Saisie'!AB76</f>
        <v>0</v>
      </c>
      <c r="D121" s="149">
        <f>'[1]Saisie'!AC76</f>
        <v>0</v>
      </c>
      <c r="E121" s="149">
        <f>'[1]Saisie'!AD76</f>
        <v>0</v>
      </c>
      <c r="F121" s="149">
        <f>'[1]Saisie'!AE76</f>
        <v>0</v>
      </c>
      <c r="G121" s="149">
        <f>'[1]Saisie'!AF76</f>
        <v>0</v>
      </c>
      <c r="H121" s="149">
        <f>'[1]Saisie'!AG76</f>
        <v>0</v>
      </c>
      <c r="I121" s="149">
        <f>'[1]Saisie'!AH76</f>
        <v>0</v>
      </c>
      <c r="J121" s="149">
        <f>'[1]Saisie'!AI76</f>
      </c>
      <c r="K121" s="149">
        <f>'[1]Saisie'!AJ76</f>
      </c>
      <c r="L121" s="150">
        <f>'[1]Saisie'!AK76</f>
      </c>
    </row>
    <row r="122" spans="1:12" ht="16.5" thickBot="1">
      <c r="A122" s="147">
        <f>'[1]Saisie'!E77</f>
        <v>0</v>
      </c>
      <c r="B122" s="148">
        <f>'[1]Saisie'!F77</f>
      </c>
      <c r="C122" s="149">
        <f>'[1]Saisie'!AB77</f>
        <v>0</v>
      </c>
      <c r="D122" s="149">
        <f>'[1]Saisie'!AC77</f>
        <v>0</v>
      </c>
      <c r="E122" s="149">
        <f>'[1]Saisie'!AD77</f>
        <v>0</v>
      </c>
      <c r="F122" s="149">
        <f>'[1]Saisie'!AE77</f>
        <v>0</v>
      </c>
      <c r="G122" s="149">
        <f>'[1]Saisie'!AF77</f>
        <v>0</v>
      </c>
      <c r="H122" s="149">
        <f>'[1]Saisie'!AG77</f>
        <v>0</v>
      </c>
      <c r="I122" s="149">
        <f>'[1]Saisie'!AH77</f>
        <v>0</v>
      </c>
      <c r="J122" s="149">
        <f>'[1]Saisie'!AI77</f>
      </c>
      <c r="K122" s="149">
        <f>'[1]Saisie'!AJ77</f>
      </c>
      <c r="L122" s="150">
        <f>'[1]Saisie'!AK77</f>
      </c>
    </row>
    <row r="123" spans="1:12" ht="16.5" thickBot="1">
      <c r="A123" s="151" t="s">
        <v>47</v>
      </c>
      <c r="B123" s="152"/>
      <c r="C123" s="153">
        <f aca="true" t="shared" si="12" ref="C123:I123">SUM(C113:C122)</f>
        <v>865</v>
      </c>
      <c r="D123" s="153">
        <f t="shared" si="12"/>
        <v>847</v>
      </c>
      <c r="E123" s="153">
        <f t="shared" si="12"/>
        <v>910</v>
      </c>
      <c r="F123" s="153">
        <f t="shared" si="12"/>
        <v>855</v>
      </c>
      <c r="G123" s="153">
        <f t="shared" si="12"/>
        <v>794</v>
      </c>
      <c r="H123" s="153">
        <f t="shared" si="12"/>
        <v>851</v>
      </c>
      <c r="I123" s="153">
        <f t="shared" si="12"/>
        <v>827</v>
      </c>
      <c r="J123" s="153">
        <f>SUM(J113:J122)</f>
        <v>5949</v>
      </c>
      <c r="K123" s="154">
        <f>SUM(K113:K122)</f>
        <v>35</v>
      </c>
      <c r="L123" s="155">
        <f>IF(J123=0,"",SUM(J123/K123))</f>
        <v>169.97142857142856</v>
      </c>
    </row>
    <row r="124" spans="1:12" ht="16.5" thickBot="1">
      <c r="A124" s="151" t="s">
        <v>48</v>
      </c>
      <c r="B124" s="152"/>
      <c r="C124" s="156">
        <f>VLOOKUP(C111,'[1]Administratif'!$CT$5:$DO$17,16,FALSE)</f>
        <v>798</v>
      </c>
      <c r="D124" s="156">
        <f>VLOOKUP(D111,'[1]Administratif'!$CT$5:$DO$17,17,FALSE)</f>
        <v>863</v>
      </c>
      <c r="E124" s="156">
        <f>VLOOKUP(E111,'[1]Administratif'!$CT$5:$DO$17,18,FALSE)</f>
        <v>812</v>
      </c>
      <c r="F124" s="156">
        <f>VLOOKUP(F111,'[1]Administratif'!$CT$5:$DO$17,19,FALSE)</f>
        <v>804</v>
      </c>
      <c r="G124" s="156">
        <f>VLOOKUP(G111,'[1]Administratif'!$CT$5:$DO$17,20,FALSE)</f>
        <v>802</v>
      </c>
      <c r="H124" s="156">
        <f>VLOOKUP(H111,'[1]Administratif'!$CT$5:$DO$17,21,FALSE)</f>
        <v>824</v>
      </c>
      <c r="I124" s="156">
        <f>VLOOKUP(I111,'[1]Administratif'!$CT$5:$DO$17,22,FALSE)</f>
        <v>849</v>
      </c>
      <c r="J124" s="153">
        <f>SUM(C124:I124)</f>
        <v>5752</v>
      </c>
      <c r="K124" s="153">
        <f>SUM(VLOOKUP($C111,'[1]Administratif'!$CT$87:$ED$96,20,FALSE),VLOOKUP($D111,'[1]Administratif'!$CT$87:$ED$96,21,FALSE),VLOOKUP($E111,'[1]Administratif'!$CT$87:$ED$96,22,FALSE),VLOOKUP($F111,'[1]Administratif'!$CT$87:$ED$96,23,FALSE),VLOOKUP($G111,'[1]Administratif'!$CT$87:$ED$96,24,FALSE),VLOOKUP($H111,'[1]Administratif'!$CT$87:$ED$96,25,FALSE),VLOOKUP($I111,'[1]Administratif'!$CT$87:$ED$96,26,FALSE))</f>
        <v>35</v>
      </c>
      <c r="L124" s="157">
        <f>IF(J124=0,"",SUM(J124/K124))</f>
        <v>164.34285714285716</v>
      </c>
    </row>
    <row r="125" spans="1:12" ht="16.5" thickBot="1">
      <c r="A125" s="151" t="s">
        <v>49</v>
      </c>
      <c r="B125" s="152"/>
      <c r="C125" s="158">
        <f aca="true" t="shared" si="13" ref="C125:I125">IF(C123=0,"",IF(AND(C123=0,C124=0),"",IF(C123&gt;C124,3,(IF(C123&lt;C124,1,(IF(C123=C124,2)))))))</f>
        <v>3</v>
      </c>
      <c r="D125" s="158">
        <f t="shared" si="13"/>
        <v>1</v>
      </c>
      <c r="E125" s="158">
        <f t="shared" si="13"/>
        <v>3</v>
      </c>
      <c r="F125" s="158">
        <f t="shared" si="13"/>
        <v>3</v>
      </c>
      <c r="G125" s="158">
        <f t="shared" si="13"/>
        <v>1</v>
      </c>
      <c r="H125" s="158">
        <f t="shared" si="13"/>
        <v>3</v>
      </c>
      <c r="I125" s="158">
        <f t="shared" si="13"/>
        <v>1</v>
      </c>
      <c r="J125" s="153">
        <f>SUM(C125:I125)</f>
        <v>15</v>
      </c>
      <c r="K125" s="159"/>
      <c r="L125" s="160"/>
    </row>
    <row r="126" spans="1:12" ht="15.75">
      <c r="A126" s="161" t="s">
        <v>50</v>
      </c>
      <c r="B126" s="162"/>
      <c r="C126" s="163"/>
      <c r="D126" s="163"/>
      <c r="E126" s="163"/>
      <c r="F126" s="164"/>
      <c r="G126" s="164"/>
      <c r="H126" s="164"/>
      <c r="I126" s="164"/>
      <c r="J126" s="165"/>
      <c r="K126" s="166"/>
      <c r="L126" s="166"/>
    </row>
    <row r="127" spans="1:12" ht="18.75">
      <c r="A127" s="167" t="str">
        <f>A1</f>
        <v>CHAMPIONNAT DES CLUBS HOMMES 2015</v>
      </c>
      <c r="B127" s="167"/>
      <c r="C127" s="168"/>
      <c r="D127" s="168"/>
      <c r="E127" s="168"/>
      <c r="F127" s="168"/>
      <c r="G127" s="168"/>
      <c r="H127" s="168"/>
      <c r="I127" s="168"/>
      <c r="J127" s="168"/>
      <c r="K127" s="168"/>
      <c r="L127" s="169"/>
    </row>
    <row r="128" spans="1:12" ht="18.75">
      <c r="A128" s="167" t="str">
        <f>A2</f>
        <v>REGIONALE 1 - 3ème Journée - 20/09/2015 - St Marcel</v>
      </c>
      <c r="B128" s="167"/>
      <c r="C128" s="168"/>
      <c r="D128" s="168"/>
      <c r="E128" s="168"/>
      <c r="F128" s="168"/>
      <c r="G128" s="168"/>
      <c r="H128" s="168"/>
      <c r="I128" s="168"/>
      <c r="J128" s="168"/>
      <c r="K128" s="168"/>
      <c r="L128" s="169"/>
    </row>
    <row r="129" spans="1:12" ht="213.75">
      <c r="A129" s="137" t="str">
        <f>'[1]Administratif'!J12</f>
        <v>C.S. GRAVENCHON 1</v>
      </c>
      <c r="B129" s="138"/>
      <c r="C129" s="139" t="str">
        <f>VLOOKUP($A129,'[1]Administratif'!$BU$34:$CO$46,13,FALSE)</f>
        <v>C.O.R. SANDOUVILLE</v>
      </c>
      <c r="D129" s="139" t="str">
        <f>VLOOKUP($A129,'[1]Administratif'!$BU$34:$CO$46,14,FALSE)</f>
        <v>BELVÉDÈRE DIEPPE B.C.</v>
      </c>
      <c r="E129" s="139" t="str">
        <f>VLOOKUP($A129,'[1]Administratif'!$BU$34:$CO$46,15,FALSE)</f>
        <v>TRIANGLE D'OR LE HAVRE 1</v>
      </c>
      <c r="F129" s="139" t="str">
        <f>VLOOKUP($A129,'[1]Administratif'!$BU$34:$CO$46,16,FALSE)</f>
        <v>B.C.R.D. ROUEN 1</v>
      </c>
      <c r="G129" s="139" t="str">
        <f>VLOOKUP($A129,'[1]Administratif'!$BU$34:$CO$46,17,FALSE)</f>
        <v>TRIANGLE D'OR LE HAVRE 2</v>
      </c>
      <c r="H129" s="139" t="str">
        <f>VLOOKUP($A129,'[1]Administratif'!$BU$34:$CO$46,18,FALSE)</f>
        <v>B.C. AÉRO EVREUX 1</v>
      </c>
      <c r="I129" s="139" t="str">
        <f>VLOOKUP($A129,'[1]Administratif'!$BU$34:$CO$46,19,FALSE)</f>
        <v>DRAKKAR BOWL</v>
      </c>
      <c r="J129" s="140" t="s">
        <v>42</v>
      </c>
      <c r="K129" s="140" t="s">
        <v>43</v>
      </c>
      <c r="L129" s="140" t="s">
        <v>44</v>
      </c>
    </row>
    <row r="130" spans="1:12" ht="15.75">
      <c r="A130" s="141" t="s">
        <v>45</v>
      </c>
      <c r="B130" s="142" t="s">
        <v>46</v>
      </c>
      <c r="C130" s="143">
        <f>VLOOKUP($A129,'[1]Administratif'!$J$5:$AV$16,29,FALSE)</f>
        <v>10</v>
      </c>
      <c r="D130" s="143">
        <f>VLOOKUP($A129,'[1]Administratif'!$J$5:$AV$16,30,FALSE)</f>
        <v>12</v>
      </c>
      <c r="E130" s="143">
        <f>VLOOKUP($A129,'[1]Administratif'!$J$5:$AV$16,31,FALSE)</f>
        <v>8</v>
      </c>
      <c r="F130" s="143">
        <f>VLOOKUP($A129,'[1]Administratif'!$J$5:$AV$16,32,FALSE)</f>
        <v>14</v>
      </c>
      <c r="G130" s="143">
        <f>VLOOKUP($A129,'[1]Administratif'!$J$5:$AV$16,33,FALSE)</f>
        <v>9</v>
      </c>
      <c r="H130" s="143">
        <f>VLOOKUP($A129,'[1]Administratif'!$J$5:$AV$16,34,FALSE)</f>
        <v>11</v>
      </c>
      <c r="I130" s="143">
        <f>VLOOKUP($A129,'[1]Administratif'!$J$5:$AV$16,35,FALSE)</f>
        <v>7</v>
      </c>
      <c r="J130" s="144"/>
      <c r="K130" s="145"/>
      <c r="L130" s="146"/>
    </row>
    <row r="131" spans="1:12" ht="15.75">
      <c r="A131" s="147" t="str">
        <f>'[1]Saisie'!E78</f>
        <v>5 90547</v>
      </c>
      <c r="B131" s="148" t="str">
        <f>'[1]Saisie'!F78</f>
        <v>DEHAIS Pascal</v>
      </c>
      <c r="C131" s="149">
        <f>'[1]Saisie'!AB78</f>
        <v>199</v>
      </c>
      <c r="D131" s="149">
        <f>'[1]Saisie'!AC78</f>
        <v>139</v>
      </c>
      <c r="E131" s="149">
        <f>'[1]Saisie'!AD78</f>
        <v>157</v>
      </c>
      <c r="F131" s="149">
        <f>'[1]Saisie'!AE78</f>
        <v>0</v>
      </c>
      <c r="G131" s="149">
        <f>'[1]Saisie'!AF78</f>
        <v>166</v>
      </c>
      <c r="H131" s="149">
        <f>'[1]Saisie'!AG78</f>
        <v>155</v>
      </c>
      <c r="I131" s="149">
        <f>'[1]Saisie'!AH78</f>
        <v>171</v>
      </c>
      <c r="J131" s="149">
        <f>'[1]Saisie'!AI78</f>
        <v>987</v>
      </c>
      <c r="K131" s="149">
        <f>'[1]Saisie'!AJ78</f>
        <v>6</v>
      </c>
      <c r="L131" s="150">
        <f>'[1]Saisie'!AK78</f>
        <v>164.5</v>
      </c>
    </row>
    <row r="132" spans="1:12" ht="15.75">
      <c r="A132" s="147" t="str">
        <f>'[1]Saisie'!E79</f>
        <v>5 88588</v>
      </c>
      <c r="B132" s="148" t="str">
        <f>'[1]Saisie'!F79</f>
        <v>AUGER Philippe</v>
      </c>
      <c r="C132" s="149">
        <f>'[1]Saisie'!AB79</f>
        <v>155</v>
      </c>
      <c r="D132" s="149">
        <f>'[1]Saisie'!AC79</f>
        <v>0</v>
      </c>
      <c r="E132" s="149">
        <f>'[1]Saisie'!AD79</f>
        <v>0</v>
      </c>
      <c r="F132" s="149">
        <f>'[1]Saisie'!AE79</f>
        <v>180</v>
      </c>
      <c r="G132" s="149">
        <f>'[1]Saisie'!AF79</f>
        <v>168</v>
      </c>
      <c r="H132" s="149">
        <f>'[1]Saisie'!AG79</f>
        <v>143</v>
      </c>
      <c r="I132" s="149">
        <f>'[1]Saisie'!AH79</f>
        <v>146</v>
      </c>
      <c r="J132" s="149">
        <f>'[1]Saisie'!AI79</f>
        <v>792</v>
      </c>
      <c r="K132" s="149">
        <f>'[1]Saisie'!AJ79</f>
        <v>5</v>
      </c>
      <c r="L132" s="150">
        <f>'[1]Saisie'!AK79</f>
        <v>158.4</v>
      </c>
    </row>
    <row r="133" spans="1:12" ht="15.75">
      <c r="A133" s="147" t="str">
        <f>'[1]Saisie'!E80</f>
        <v>7 93017</v>
      </c>
      <c r="B133" s="148" t="str">
        <f>'[1]Saisie'!F80</f>
        <v>LECOURT Pascal</v>
      </c>
      <c r="C133" s="149">
        <f>'[1]Saisie'!AB80</f>
        <v>0</v>
      </c>
      <c r="D133" s="149">
        <f>'[1]Saisie'!AC80</f>
        <v>221</v>
      </c>
      <c r="E133" s="149">
        <f>'[1]Saisie'!AD80</f>
        <v>178</v>
      </c>
      <c r="F133" s="149">
        <f>'[1]Saisie'!AE80</f>
        <v>174</v>
      </c>
      <c r="G133" s="149">
        <f>'[1]Saisie'!AF80</f>
        <v>168</v>
      </c>
      <c r="H133" s="149">
        <f>'[1]Saisie'!AG80</f>
        <v>170</v>
      </c>
      <c r="I133" s="149">
        <f>'[1]Saisie'!AH80</f>
        <v>191</v>
      </c>
      <c r="J133" s="149">
        <f>'[1]Saisie'!AI80</f>
        <v>1102</v>
      </c>
      <c r="K133" s="149">
        <f>'[1]Saisie'!AJ80</f>
        <v>6</v>
      </c>
      <c r="L133" s="150">
        <f>'[1]Saisie'!AK80</f>
        <v>183.66666666666666</v>
      </c>
    </row>
    <row r="134" spans="1:12" ht="15.75">
      <c r="A134" s="147" t="str">
        <f>'[1]Saisie'!E81</f>
        <v>7 93014</v>
      </c>
      <c r="B134" s="148" t="str">
        <f>'[1]Saisie'!F81</f>
        <v>CANU Yohann</v>
      </c>
      <c r="C134" s="149">
        <f>'[1]Saisie'!AB81</f>
        <v>211</v>
      </c>
      <c r="D134" s="149">
        <f>'[1]Saisie'!AC81</f>
        <v>193</v>
      </c>
      <c r="E134" s="149">
        <f>'[1]Saisie'!AD81</f>
        <v>185</v>
      </c>
      <c r="F134" s="149">
        <f>'[1]Saisie'!AE81</f>
        <v>157</v>
      </c>
      <c r="G134" s="149">
        <f>'[1]Saisie'!AF81</f>
        <v>0</v>
      </c>
      <c r="H134" s="149">
        <f>'[1]Saisie'!AG81</f>
        <v>170</v>
      </c>
      <c r="I134" s="149">
        <f>'[1]Saisie'!AH81</f>
        <v>230</v>
      </c>
      <c r="J134" s="149">
        <f>'[1]Saisie'!AI81</f>
        <v>1146</v>
      </c>
      <c r="K134" s="149">
        <f>'[1]Saisie'!AJ81</f>
        <v>6</v>
      </c>
      <c r="L134" s="150">
        <f>'[1]Saisie'!AK81</f>
        <v>191</v>
      </c>
    </row>
    <row r="135" spans="1:12" ht="15.75">
      <c r="A135" s="147" t="str">
        <f>'[1]Saisie'!E82</f>
        <v>7 93013</v>
      </c>
      <c r="B135" s="148" t="str">
        <f>'[1]Saisie'!F82</f>
        <v>BILLAUX Vivien</v>
      </c>
      <c r="C135" s="149">
        <f>'[1]Saisie'!AB82</f>
        <v>177</v>
      </c>
      <c r="D135" s="149">
        <f>'[1]Saisie'!AC82</f>
        <v>167</v>
      </c>
      <c r="E135" s="149">
        <f>'[1]Saisie'!AD82</f>
        <v>225</v>
      </c>
      <c r="F135" s="149">
        <f>'[1]Saisie'!AE82</f>
        <v>180</v>
      </c>
      <c r="G135" s="149">
        <f>'[1]Saisie'!AF82</f>
        <v>227</v>
      </c>
      <c r="H135" s="149">
        <f>'[1]Saisie'!AG82</f>
        <v>0</v>
      </c>
      <c r="I135" s="149">
        <f>'[1]Saisie'!AH82</f>
        <v>183</v>
      </c>
      <c r="J135" s="149">
        <f>'[1]Saisie'!AI82</f>
        <v>1159</v>
      </c>
      <c r="K135" s="149">
        <f>'[1]Saisie'!AJ82</f>
        <v>6</v>
      </c>
      <c r="L135" s="150">
        <f>'[1]Saisie'!AK82</f>
        <v>193.16666666666666</v>
      </c>
    </row>
    <row r="136" spans="1:12" ht="15.75">
      <c r="A136" s="147" t="str">
        <f>'[1]Saisie'!E83</f>
        <v>8 95202</v>
      </c>
      <c r="B136" s="148" t="str">
        <f>'[1]Saisie'!F83</f>
        <v>PRUVOST Lucas</v>
      </c>
      <c r="C136" s="149">
        <f>'[1]Saisie'!AB83</f>
        <v>219</v>
      </c>
      <c r="D136" s="149">
        <f>'[1]Saisie'!AC83</f>
        <v>159</v>
      </c>
      <c r="E136" s="149">
        <f>'[1]Saisie'!AD83</f>
        <v>168</v>
      </c>
      <c r="F136" s="149">
        <f>'[1]Saisie'!AE83</f>
        <v>180</v>
      </c>
      <c r="G136" s="149">
        <f>'[1]Saisie'!AF83</f>
        <v>182</v>
      </c>
      <c r="H136" s="149">
        <f>'[1]Saisie'!AG83</f>
        <v>186</v>
      </c>
      <c r="I136" s="149">
        <f>'[1]Saisie'!AH83</f>
        <v>0</v>
      </c>
      <c r="J136" s="149">
        <f>'[1]Saisie'!AI83</f>
        <v>1094</v>
      </c>
      <c r="K136" s="149">
        <f>'[1]Saisie'!AJ83</f>
        <v>6</v>
      </c>
      <c r="L136" s="150">
        <f>'[1]Saisie'!AK83</f>
        <v>182.33333333333334</v>
      </c>
    </row>
    <row r="137" spans="1:12" ht="15.75">
      <c r="A137" s="147">
        <f>'[1]Saisie'!E84</f>
        <v>0</v>
      </c>
      <c r="B137" s="148">
        <f>'[1]Saisie'!F84</f>
      </c>
      <c r="C137" s="149">
        <f>'[1]Saisie'!AB84</f>
        <v>0</v>
      </c>
      <c r="D137" s="149">
        <f>'[1]Saisie'!AC84</f>
        <v>0</v>
      </c>
      <c r="E137" s="149">
        <f>'[1]Saisie'!AD84</f>
        <v>0</v>
      </c>
      <c r="F137" s="149">
        <f>'[1]Saisie'!AE84</f>
        <v>0</v>
      </c>
      <c r="G137" s="149">
        <f>'[1]Saisie'!AF84</f>
        <v>0</v>
      </c>
      <c r="H137" s="149">
        <f>'[1]Saisie'!AG84</f>
        <v>0</v>
      </c>
      <c r="I137" s="149">
        <f>'[1]Saisie'!AH84</f>
        <v>0</v>
      </c>
      <c r="J137" s="149">
        <f>'[1]Saisie'!AI84</f>
      </c>
      <c r="K137" s="149">
        <f>'[1]Saisie'!AJ84</f>
      </c>
      <c r="L137" s="150">
        <f>'[1]Saisie'!AK84</f>
      </c>
    </row>
    <row r="138" spans="1:12" ht="15.75">
      <c r="A138" s="147">
        <f>'[1]Saisie'!E85</f>
        <v>0</v>
      </c>
      <c r="B138" s="148">
        <f>'[1]Saisie'!F85</f>
      </c>
      <c r="C138" s="149">
        <f>'[1]Saisie'!AB85</f>
        <v>0</v>
      </c>
      <c r="D138" s="149">
        <f>'[1]Saisie'!AC85</f>
        <v>0</v>
      </c>
      <c r="E138" s="149">
        <f>'[1]Saisie'!AD85</f>
        <v>0</v>
      </c>
      <c r="F138" s="149">
        <f>'[1]Saisie'!AE85</f>
        <v>0</v>
      </c>
      <c r="G138" s="149">
        <f>'[1]Saisie'!AF85</f>
        <v>0</v>
      </c>
      <c r="H138" s="149">
        <f>'[1]Saisie'!AG85</f>
        <v>0</v>
      </c>
      <c r="I138" s="149">
        <f>'[1]Saisie'!AH85</f>
        <v>0</v>
      </c>
      <c r="J138" s="149">
        <f>'[1]Saisie'!AI85</f>
      </c>
      <c r="K138" s="149">
        <f>'[1]Saisie'!AJ85</f>
      </c>
      <c r="L138" s="150">
        <f>'[1]Saisie'!AK85</f>
      </c>
    </row>
    <row r="139" spans="1:12" ht="15.75">
      <c r="A139" s="147">
        <f>'[1]Saisie'!E86</f>
        <v>0</v>
      </c>
      <c r="B139" s="148">
        <f>'[1]Saisie'!F86</f>
      </c>
      <c r="C139" s="149">
        <f>'[1]Saisie'!AB86</f>
        <v>0</v>
      </c>
      <c r="D139" s="149">
        <f>'[1]Saisie'!AC86</f>
        <v>0</v>
      </c>
      <c r="E139" s="149">
        <f>'[1]Saisie'!AD86</f>
        <v>0</v>
      </c>
      <c r="F139" s="149">
        <f>'[1]Saisie'!AE86</f>
        <v>0</v>
      </c>
      <c r="G139" s="149">
        <f>'[1]Saisie'!AF86</f>
        <v>0</v>
      </c>
      <c r="H139" s="149">
        <f>'[1]Saisie'!AG86</f>
        <v>0</v>
      </c>
      <c r="I139" s="149">
        <f>'[1]Saisie'!AH86</f>
        <v>0</v>
      </c>
      <c r="J139" s="149">
        <f>'[1]Saisie'!AI86</f>
      </c>
      <c r="K139" s="149">
        <f>'[1]Saisie'!AJ86</f>
      </c>
      <c r="L139" s="150">
        <f>'[1]Saisie'!AK86</f>
      </c>
    </row>
    <row r="140" spans="1:12" ht="16.5" thickBot="1">
      <c r="A140" s="147">
        <f>'[1]Saisie'!E87</f>
        <v>0</v>
      </c>
      <c r="B140" s="148">
        <f>'[1]Saisie'!F87</f>
      </c>
      <c r="C140" s="149">
        <f>'[1]Saisie'!AB87</f>
        <v>0</v>
      </c>
      <c r="D140" s="149">
        <f>'[1]Saisie'!AC87</f>
        <v>0</v>
      </c>
      <c r="E140" s="149">
        <f>'[1]Saisie'!AD87</f>
        <v>0</v>
      </c>
      <c r="F140" s="149">
        <f>'[1]Saisie'!AE87</f>
        <v>0</v>
      </c>
      <c r="G140" s="149">
        <f>'[1]Saisie'!AF87</f>
        <v>0</v>
      </c>
      <c r="H140" s="149">
        <f>'[1]Saisie'!AG87</f>
        <v>0</v>
      </c>
      <c r="I140" s="149">
        <f>'[1]Saisie'!AH87</f>
        <v>0</v>
      </c>
      <c r="J140" s="149">
        <f>'[1]Saisie'!AI87</f>
      </c>
      <c r="K140" s="149">
        <f>'[1]Saisie'!AJ87</f>
      </c>
      <c r="L140" s="150">
        <f>'[1]Saisie'!AK87</f>
      </c>
    </row>
    <row r="141" spans="1:12" ht="16.5" thickBot="1">
      <c r="A141" s="151" t="s">
        <v>47</v>
      </c>
      <c r="B141" s="152"/>
      <c r="C141" s="153">
        <f aca="true" t="shared" si="14" ref="C141:I141">SUM(C131:C140)</f>
        <v>961</v>
      </c>
      <c r="D141" s="153">
        <f t="shared" si="14"/>
        <v>879</v>
      </c>
      <c r="E141" s="153">
        <f t="shared" si="14"/>
        <v>913</v>
      </c>
      <c r="F141" s="153">
        <f t="shared" si="14"/>
        <v>871</v>
      </c>
      <c r="G141" s="153">
        <f t="shared" si="14"/>
        <v>911</v>
      </c>
      <c r="H141" s="153">
        <f t="shared" si="14"/>
        <v>824</v>
      </c>
      <c r="I141" s="153">
        <f t="shared" si="14"/>
        <v>921</v>
      </c>
      <c r="J141" s="153">
        <f>SUM(J131:J140)</f>
        <v>6280</v>
      </c>
      <c r="K141" s="154">
        <f>SUM(K131:K140)</f>
        <v>35</v>
      </c>
      <c r="L141" s="155">
        <f>IF(J141=0,"",SUM(J141/K141))</f>
        <v>179.42857142857142</v>
      </c>
    </row>
    <row r="142" spans="1:12" ht="16.5" thickBot="1">
      <c r="A142" s="151" t="s">
        <v>48</v>
      </c>
      <c r="B142" s="152"/>
      <c r="C142" s="156">
        <f>VLOOKUP(C129,'[1]Administratif'!$CT$5:$DO$17,16,FALSE)</f>
        <v>859</v>
      </c>
      <c r="D142" s="156">
        <f>VLOOKUP(D129,'[1]Administratif'!$CT$5:$DO$17,17,FALSE)</f>
        <v>759</v>
      </c>
      <c r="E142" s="156">
        <f>VLOOKUP(E129,'[1]Administratif'!$CT$5:$DO$17,18,FALSE)</f>
        <v>898</v>
      </c>
      <c r="F142" s="156">
        <f>VLOOKUP(F129,'[1]Administratif'!$CT$5:$DO$17,19,FALSE)</f>
        <v>857</v>
      </c>
      <c r="G142" s="156">
        <f>VLOOKUP(G129,'[1]Administratif'!$CT$5:$DO$17,20,FALSE)</f>
        <v>820</v>
      </c>
      <c r="H142" s="156">
        <f>VLOOKUP(H129,'[1]Administratif'!$CT$5:$DO$17,21,FALSE)</f>
        <v>851</v>
      </c>
      <c r="I142" s="156">
        <f>VLOOKUP(I129,'[1]Administratif'!$CT$5:$DO$17,22,FALSE)</f>
        <v>836</v>
      </c>
      <c r="J142" s="153">
        <f>SUM(C142:I142)</f>
        <v>5880</v>
      </c>
      <c r="K142" s="153">
        <f>SUM(VLOOKUP($C129,'[1]Administratif'!$CT$87:$ED$96,20,FALSE),VLOOKUP($D129,'[1]Administratif'!$CT$87:$ED$96,21,FALSE),VLOOKUP($E129,'[1]Administratif'!$CT$87:$ED$96,22,FALSE),VLOOKUP($F129,'[1]Administratif'!$CT$87:$ED$96,23,FALSE),VLOOKUP($G129,'[1]Administratif'!$CT$87:$ED$96,24,FALSE),VLOOKUP($H129,'[1]Administratif'!$CT$87:$ED$96,25,FALSE),VLOOKUP($I129,'[1]Administratif'!$CT$87:$ED$96,26,FALSE))</f>
        <v>35</v>
      </c>
      <c r="L142" s="157">
        <f>IF(J142=0,"",SUM(J142/K142))</f>
        <v>168</v>
      </c>
    </row>
    <row r="143" spans="1:12" ht="16.5" thickBot="1">
      <c r="A143" s="151" t="s">
        <v>49</v>
      </c>
      <c r="B143" s="152"/>
      <c r="C143" s="158">
        <f aca="true" t="shared" si="15" ref="C143:I143">IF(C141=0,"",IF(AND(C141=0,C142=0),"",IF(C141&gt;C142,3,(IF(C141&lt;C142,1,(IF(C141=C142,2)))))))</f>
        <v>3</v>
      </c>
      <c r="D143" s="158">
        <f t="shared" si="15"/>
        <v>3</v>
      </c>
      <c r="E143" s="158">
        <f t="shared" si="15"/>
        <v>3</v>
      </c>
      <c r="F143" s="158">
        <f t="shared" si="15"/>
        <v>3</v>
      </c>
      <c r="G143" s="158">
        <f t="shared" si="15"/>
        <v>3</v>
      </c>
      <c r="H143" s="158">
        <f t="shared" si="15"/>
        <v>1</v>
      </c>
      <c r="I143" s="158">
        <f t="shared" si="15"/>
        <v>3</v>
      </c>
      <c r="J143" s="153">
        <f>SUM(C143:I143)</f>
        <v>19</v>
      </c>
      <c r="K143" s="159"/>
      <c r="L143" s="160"/>
    </row>
    <row r="144" spans="1:12" ht="15.75">
      <c r="A144" s="161" t="s">
        <v>50</v>
      </c>
      <c r="B144" s="162"/>
      <c r="C144" s="163"/>
      <c r="D144" s="163"/>
      <c r="E144" s="163"/>
      <c r="F144" s="164"/>
      <c r="G144" s="164"/>
      <c r="H144" s="164"/>
      <c r="I144" s="164"/>
      <c r="J144" s="165"/>
      <c r="K144" s="166"/>
      <c r="L144" s="166"/>
    </row>
  </sheetData>
  <sheetProtection/>
  <mergeCells count="58">
    <mergeCell ref="A129:B129"/>
    <mergeCell ref="J130:L130"/>
    <mergeCell ref="A141:B141"/>
    <mergeCell ref="A142:B142"/>
    <mergeCell ref="A143:B143"/>
    <mergeCell ref="A144:B144"/>
    <mergeCell ref="J144:L144"/>
    <mergeCell ref="A111:B111"/>
    <mergeCell ref="J112:L112"/>
    <mergeCell ref="A123:B123"/>
    <mergeCell ref="A124:B124"/>
    <mergeCell ref="A125:B125"/>
    <mergeCell ref="A126:B126"/>
    <mergeCell ref="J126:L126"/>
    <mergeCell ref="A93:B93"/>
    <mergeCell ref="J94:L94"/>
    <mergeCell ref="A105:B105"/>
    <mergeCell ref="A106:B106"/>
    <mergeCell ref="A107:B107"/>
    <mergeCell ref="A108:B108"/>
    <mergeCell ref="J108:L108"/>
    <mergeCell ref="A75:B75"/>
    <mergeCell ref="J76:L76"/>
    <mergeCell ref="A87:B87"/>
    <mergeCell ref="A88:B88"/>
    <mergeCell ref="A89:B89"/>
    <mergeCell ref="A90:B90"/>
    <mergeCell ref="J90:L90"/>
    <mergeCell ref="J58:L58"/>
    <mergeCell ref="A69:B69"/>
    <mergeCell ref="A70:B70"/>
    <mergeCell ref="A71:B71"/>
    <mergeCell ref="A72:B72"/>
    <mergeCell ref="J72:L72"/>
    <mergeCell ref="A51:B51"/>
    <mergeCell ref="A52:B52"/>
    <mergeCell ref="A53:B53"/>
    <mergeCell ref="A54:B54"/>
    <mergeCell ref="J54:L54"/>
    <mergeCell ref="A57:B57"/>
    <mergeCell ref="A34:B34"/>
    <mergeCell ref="A35:B35"/>
    <mergeCell ref="A36:B36"/>
    <mergeCell ref="J36:L36"/>
    <mergeCell ref="A39:B39"/>
    <mergeCell ref="J40:L40"/>
    <mergeCell ref="A17:B17"/>
    <mergeCell ref="A18:B18"/>
    <mergeCell ref="J18:L18"/>
    <mergeCell ref="A21:B21"/>
    <mergeCell ref="J22:L22"/>
    <mergeCell ref="A33:B33"/>
    <mergeCell ref="A1:L1"/>
    <mergeCell ref="A2:L2"/>
    <mergeCell ref="A3:B3"/>
    <mergeCell ref="J4:L4"/>
    <mergeCell ref="A15:B15"/>
    <mergeCell ref="A16:B16"/>
  </mergeCells>
  <conditionalFormatting sqref="K5:L14 C5:I14 K23:L32 C23:I32 K41:L50 C41:I50 K59:L68 C59:I68 K77:L86 C77:I86 K95:L104 C95:I104 K113:L122 C113:I122 K131:L140 C131:I140">
    <cfRule type="cellIs" priority="1" dxfId="5" operator="greaterThanOrEqual" stopIfTrue="1">
      <formula>200</formula>
    </cfRule>
  </conditionalFormatting>
  <conditionalFormatting sqref="L105:L106 L15:L16 L123:L124 L33:L34 L51:L52 L69:L70 L87:L88 L141:L142">
    <cfRule type="cellIs" priority="2" dxfId="6" operator="greaterThanOrEqual" stopIfTrue="1">
      <formula>200</formula>
    </cfRule>
  </conditionalFormatting>
  <conditionalFormatting sqref="C123:I124 C105:I106 C15:I16 C33:I34 C51:I52 C69:I70 C87:I88 C141:I142">
    <cfRule type="cellIs" priority="3" dxfId="6" operator="greaterThanOrEqual" stopIfTrue="1">
      <formula>1000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James</dc:creator>
  <cp:keywords/>
  <dc:description/>
  <cp:lastModifiedBy>Jonathan</cp:lastModifiedBy>
  <cp:lastPrinted>2011-01-25T17:01:34Z</cp:lastPrinted>
  <dcterms:created xsi:type="dcterms:W3CDTF">2006-11-13T09:18:31Z</dcterms:created>
  <dcterms:modified xsi:type="dcterms:W3CDTF">2015-09-23T09:10:32Z</dcterms:modified>
  <cp:category/>
  <cp:version/>
  <cp:contentType/>
  <cp:contentStatus/>
</cp:coreProperties>
</file>