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Class. équipes" sheetId="1" r:id="rId1"/>
    <sheet name="R2B homm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<sst xmlns="http://schemas.openxmlformats.org/spreadsheetml/2006/main" count="288" uniqueCount="42">
  <si>
    <t>Commission Sportive</t>
  </si>
  <si>
    <t xml:space="preserve"> 1ère   journée  :</t>
  </si>
  <si>
    <t xml:space="preserve"> 2ème  journée   :</t>
  </si>
  <si>
    <t xml:space="preserve"> 3ème   journée   :</t>
  </si>
  <si>
    <t xml:space="preserve">R  E  N  C  O  N  T  R  E  S </t>
  </si>
  <si>
    <t xml:space="preserve">S  C  O  R  E  S </t>
  </si>
  <si>
    <t>bat</t>
  </si>
  <si>
    <t>à</t>
  </si>
  <si>
    <t xml:space="preserve">totaux centre :  quilles </t>
  </si>
  <si>
    <t>moyenne :</t>
  </si>
  <si>
    <t>Classement 1 ère  journée</t>
  </si>
  <si>
    <t>Classement 2 ème  journée</t>
  </si>
  <si>
    <t>Classement 3 ème  journée</t>
  </si>
  <si>
    <t>pts</t>
  </si>
  <si>
    <t>équipes</t>
  </si>
  <si>
    <t>quilles</t>
  </si>
  <si>
    <t>moyennes</t>
  </si>
  <si>
    <t>1  er</t>
  </si>
  <si>
    <t>2  ème</t>
  </si>
  <si>
    <t>3  ème</t>
  </si>
  <si>
    <t>4  ème</t>
  </si>
  <si>
    <t>5  ème</t>
  </si>
  <si>
    <t>Général</t>
  </si>
  <si>
    <t>BC Lac de Caniel 2</t>
  </si>
  <si>
    <t>ASPTT Rouen</t>
  </si>
  <si>
    <t>Yvetôt</t>
  </si>
  <si>
    <t>Rouen</t>
  </si>
  <si>
    <t>Championnats de France  des  Clubs 2015</t>
  </si>
  <si>
    <t>CBC Yvetôt 2</t>
  </si>
  <si>
    <t>BCRD Rouen 2</t>
  </si>
  <si>
    <t>Evreux</t>
  </si>
  <si>
    <t>Régionale R2 B  Hommes :  Détail  des  Rencontres  et  Classements</t>
  </si>
  <si>
    <t>Les Titans Rouen 1</t>
  </si>
  <si>
    <t>TOTAL QUILLES</t>
  </si>
  <si>
    <t>NOMBRE DE LIGNES</t>
  </si>
  <si>
    <t>MOYENNE</t>
  </si>
  <si>
    <t>Licence</t>
  </si>
  <si>
    <t>PISTES</t>
  </si>
  <si>
    <t>TOTAL EQUIPE</t>
  </si>
  <si>
    <t>TOTAL ADVERSAIRE</t>
  </si>
  <si>
    <t>POINTS EQUIPE</t>
  </si>
  <si>
    <t>SIGNATURE CAPITAINE ADVERSE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</si>
</sst>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00000"/>
    <numFmt numFmtId="166" formatCode="&quot;Vrai&quot;;&quot;Vrai&quot;;&quot;Faux&quot;"/>
    <numFmt numFmtId="167" formatCode="&quot;Actif&quot;;&quot;Actif&quot;;&quot;Inactif&quot;"/>
    <numFmt numFmtId="168" formatCode="#,###"/>
    <numFmt numFmtId="169" formatCode="#,###.00"/>
  </numFmts>
  <fonts count="44">
    <font>
      <sz val="10"/>
      <name val="Times New Roman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12"/>
      <name val="Times New Roman"/>
      <family val="1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b/>
      <i/>
      <sz val="10"/>
      <color indexed="10"/>
      <name val="Times New Roman"/>
      <family val="1"/>
    </font>
    <font>
      <sz val="10"/>
      <name val="Georgia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sz val="11"/>
      <color indexed="8"/>
      <name val="Times New Roman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color indexed="15"/>
      <name val="Times New Roman"/>
      <family val="1"/>
    </font>
    <font>
      <sz val="14"/>
      <color indexed="15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1"/>
      <color theme="1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i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2" borderId="1" applyNumberFormat="0" applyAlignment="0" applyProtection="0"/>
    <xf numFmtId="0" fontId="5" fillId="0" borderId="2" applyNumberFormat="0" applyFill="0" applyAlignment="0" applyProtection="0"/>
    <xf numFmtId="0" fontId="0" fillId="24" borderId="3" applyNumberFormat="0" applyFont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7" fillId="31" borderId="1" applyNumberFormat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27" borderId="0" applyNumberFormat="0" applyBorder="0" applyAlignment="0" applyProtection="0"/>
    <xf numFmtId="0" fontId="13" fillId="3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8" fillId="26" borderId="9" applyNumberFormat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77">
      <alignment/>
      <protection/>
    </xf>
    <xf numFmtId="0" fontId="0" fillId="0" borderId="0" xfId="77" applyAlignment="1">
      <alignment/>
      <protection/>
    </xf>
    <xf numFmtId="0" fontId="0" fillId="0" borderId="0" xfId="77" applyAlignment="1">
      <alignment horizontal="centerContinuous"/>
      <protection/>
    </xf>
    <xf numFmtId="0" fontId="23" fillId="0" borderId="0" xfId="77" applyFont="1" applyBorder="1" applyAlignment="1">
      <alignment horizontal="centerContinuous"/>
      <protection/>
    </xf>
    <xf numFmtId="0" fontId="0" fillId="0" borderId="0" xfId="77" applyBorder="1">
      <alignment/>
      <protection/>
    </xf>
    <xf numFmtId="0" fontId="23" fillId="0" borderId="0" xfId="77" applyFont="1" applyAlignment="1">
      <alignment/>
      <protection/>
    </xf>
    <xf numFmtId="0" fontId="0" fillId="0" borderId="0" xfId="77" applyBorder="1" applyAlignment="1">
      <alignment horizontal="centerContinuous"/>
      <protection/>
    </xf>
    <xf numFmtId="0" fontId="0" fillId="0" borderId="0" xfId="77" applyBorder="1" applyAlignment="1">
      <alignment/>
      <protection/>
    </xf>
    <xf numFmtId="0" fontId="0" fillId="0" borderId="10" xfId="77" applyBorder="1">
      <alignment/>
      <protection/>
    </xf>
    <xf numFmtId="0" fontId="0" fillId="0" borderId="10" xfId="77" applyBorder="1" applyAlignment="1">
      <alignment horizontal="centerContinuous"/>
      <protection/>
    </xf>
    <xf numFmtId="0" fontId="0" fillId="0" borderId="11" xfId="77" applyBorder="1">
      <alignment/>
      <protection/>
    </xf>
    <xf numFmtId="0" fontId="24" fillId="0" borderId="12" xfId="77" applyFont="1" applyBorder="1" applyAlignment="1">
      <alignment horizontal="right"/>
      <protection/>
    </xf>
    <xf numFmtId="0" fontId="0" fillId="0" borderId="13" xfId="77" applyBorder="1" applyAlignment="1">
      <alignment horizontal="centerContinuous"/>
      <protection/>
    </xf>
    <xf numFmtId="0" fontId="24" fillId="0" borderId="0" xfId="77" applyFont="1" applyAlignment="1">
      <alignment horizontal="centerContinuous"/>
      <protection/>
    </xf>
    <xf numFmtId="0" fontId="0" fillId="0" borderId="14" xfId="77" applyBorder="1" applyAlignment="1">
      <alignment horizontal="centerContinuous"/>
      <protection/>
    </xf>
    <xf numFmtId="0" fontId="0" fillId="0" borderId="15" xfId="77" applyBorder="1" applyAlignment="1">
      <alignment horizontal="centerContinuous"/>
      <protection/>
    </xf>
    <xf numFmtId="0" fontId="0" fillId="0" borderId="16" xfId="77" applyBorder="1" applyAlignment="1">
      <alignment horizontal="center"/>
      <protection/>
    </xf>
    <xf numFmtId="0" fontId="0" fillId="0" borderId="17" xfId="77" applyBorder="1" applyAlignment="1">
      <alignment horizontal="center"/>
      <protection/>
    </xf>
    <xf numFmtId="0" fontId="0" fillId="0" borderId="18" xfId="77" applyBorder="1" applyAlignment="1">
      <alignment horizontal="center"/>
      <protection/>
    </xf>
    <xf numFmtId="0" fontId="0" fillId="0" borderId="19" xfId="77" applyBorder="1" applyAlignment="1">
      <alignment horizontal="center"/>
      <protection/>
    </xf>
    <xf numFmtId="0" fontId="0" fillId="0" borderId="20" xfId="77" applyBorder="1" applyAlignment="1">
      <alignment horizontal="center"/>
      <protection/>
    </xf>
    <xf numFmtId="0" fontId="0" fillId="0" borderId="21" xfId="77" applyBorder="1" applyAlignment="1">
      <alignment horizontal="center"/>
      <protection/>
    </xf>
    <xf numFmtId="0" fontId="0" fillId="0" borderId="19" xfId="77" applyFont="1" applyBorder="1" applyAlignment="1">
      <alignment horizontal="center"/>
      <protection/>
    </xf>
    <xf numFmtId="0" fontId="0" fillId="0" borderId="22" xfId="77" applyBorder="1" applyAlignment="1">
      <alignment horizontal="center"/>
      <protection/>
    </xf>
    <xf numFmtId="0" fontId="0" fillId="0" borderId="23" xfId="77" applyBorder="1" applyAlignment="1">
      <alignment horizontal="center"/>
      <protection/>
    </xf>
    <xf numFmtId="0" fontId="0" fillId="0" borderId="24" xfId="77" applyBorder="1" applyAlignment="1">
      <alignment horizontal="center"/>
      <protection/>
    </xf>
    <xf numFmtId="0" fontId="0" fillId="0" borderId="24" xfId="77" applyFont="1" applyBorder="1" applyAlignment="1">
      <alignment horizontal="center"/>
      <protection/>
    </xf>
    <xf numFmtId="0" fontId="0" fillId="0" borderId="25" xfId="77" applyBorder="1" applyAlignment="1">
      <alignment horizontal="center"/>
      <protection/>
    </xf>
    <xf numFmtId="0" fontId="0" fillId="0" borderId="26" xfId="77" applyBorder="1">
      <alignment/>
      <protection/>
    </xf>
    <xf numFmtId="0" fontId="0" fillId="0" borderId="16" xfId="77" applyFont="1" applyBorder="1" applyAlignment="1">
      <alignment horizontal="center"/>
      <protection/>
    </xf>
    <xf numFmtId="0" fontId="0" fillId="0" borderId="27" xfId="77" applyBorder="1" applyAlignment="1">
      <alignment horizontal="centerContinuous"/>
      <protection/>
    </xf>
    <xf numFmtId="38" fontId="19" fillId="0" borderId="10" xfId="77" applyNumberFormat="1" applyFont="1" applyBorder="1" applyAlignment="1">
      <alignment horizontal="left"/>
      <protection/>
    </xf>
    <xf numFmtId="0" fontId="0" fillId="0" borderId="10" xfId="77" applyBorder="1" applyAlignment="1">
      <alignment/>
      <protection/>
    </xf>
    <xf numFmtId="0" fontId="25" fillId="0" borderId="0" xfId="77" applyFont="1" applyAlignment="1">
      <alignment horizontal="centerContinuous"/>
      <protection/>
    </xf>
    <xf numFmtId="0" fontId="0" fillId="0" borderId="28" xfId="77" applyBorder="1" applyAlignment="1">
      <alignment horizontal="center"/>
      <protection/>
    </xf>
    <xf numFmtId="0" fontId="0" fillId="0" borderId="28" xfId="77" applyBorder="1" applyAlignment="1">
      <alignment horizontal="centerContinuous"/>
      <protection/>
    </xf>
    <xf numFmtId="0" fontId="0" fillId="0" borderId="13" xfId="77" applyBorder="1" applyAlignment="1">
      <alignment horizontal="center"/>
      <protection/>
    </xf>
    <xf numFmtId="0" fontId="0" fillId="0" borderId="29" xfId="77" applyBorder="1" applyAlignment="1">
      <alignment horizontal="center"/>
      <protection/>
    </xf>
    <xf numFmtId="0" fontId="19" fillId="0" borderId="29" xfId="77" applyFont="1" applyBorder="1" applyAlignment="1">
      <alignment horizontal="center"/>
      <protection/>
    </xf>
    <xf numFmtId="3" fontId="0" fillId="0" borderId="29" xfId="77" applyNumberFormat="1" applyBorder="1" applyAlignment="1">
      <alignment horizontal="center"/>
      <protection/>
    </xf>
    <xf numFmtId="0" fontId="0" fillId="0" borderId="16" xfId="77" applyBorder="1">
      <alignment/>
      <protection/>
    </xf>
    <xf numFmtId="2" fontId="0" fillId="0" borderId="17" xfId="77" applyNumberFormat="1" applyBorder="1" applyAlignment="1">
      <alignment horizontal="center"/>
      <protection/>
    </xf>
    <xf numFmtId="3" fontId="0" fillId="0" borderId="0" xfId="77" applyNumberFormat="1">
      <alignment/>
      <protection/>
    </xf>
    <xf numFmtId="0" fontId="0" fillId="0" borderId="30" xfId="77" applyBorder="1" applyAlignment="1">
      <alignment horizontal="center"/>
      <protection/>
    </xf>
    <xf numFmtId="0" fontId="19" fillId="0" borderId="30" xfId="77" applyFont="1" applyBorder="1" applyAlignment="1">
      <alignment horizontal="center"/>
      <protection/>
    </xf>
    <xf numFmtId="3" fontId="0" fillId="0" borderId="30" xfId="77" applyNumberFormat="1" applyBorder="1" applyAlignment="1">
      <alignment horizontal="center"/>
      <protection/>
    </xf>
    <xf numFmtId="0" fontId="0" fillId="0" borderId="19" xfId="77" applyBorder="1">
      <alignment/>
      <protection/>
    </xf>
    <xf numFmtId="2" fontId="0" fillId="0" borderId="20" xfId="77" applyNumberFormat="1" applyBorder="1" applyAlignment="1">
      <alignment horizontal="center"/>
      <protection/>
    </xf>
    <xf numFmtId="2" fontId="0" fillId="0" borderId="25" xfId="77" applyNumberFormat="1" applyBorder="1" applyAlignment="1">
      <alignment horizontal="center"/>
      <protection/>
    </xf>
    <xf numFmtId="0" fontId="0" fillId="0" borderId="31" xfId="77" applyBorder="1">
      <alignment/>
      <protection/>
    </xf>
    <xf numFmtId="2" fontId="26" fillId="0" borderId="10" xfId="77" applyNumberFormat="1" applyFont="1" applyBorder="1" applyAlignment="1">
      <alignment horizontal="center"/>
      <protection/>
    </xf>
    <xf numFmtId="0" fontId="0" fillId="0" borderId="13" xfId="77" applyBorder="1">
      <alignment/>
      <protection/>
    </xf>
    <xf numFmtId="0" fontId="0" fillId="0" borderId="26" xfId="77" applyBorder="1" applyAlignment="1">
      <alignment horizontal="center"/>
      <protection/>
    </xf>
    <xf numFmtId="0" fontId="0" fillId="0" borderId="0" xfId="78" applyFont="1" applyFill="1" applyBorder="1" applyAlignment="1">
      <alignment horizontal="center"/>
      <protection/>
    </xf>
    <xf numFmtId="0" fontId="0" fillId="0" borderId="32" xfId="77" applyBorder="1" applyAlignment="1">
      <alignment horizontal="center"/>
      <protection/>
    </xf>
    <xf numFmtId="3" fontId="0" fillId="0" borderId="32" xfId="77" applyNumberFormat="1" applyBorder="1" applyAlignment="1">
      <alignment horizontal="center"/>
      <protection/>
    </xf>
    <xf numFmtId="0" fontId="19" fillId="0" borderId="32" xfId="77" applyFont="1" applyBorder="1" applyAlignment="1">
      <alignment horizontal="center"/>
      <protection/>
    </xf>
    <xf numFmtId="3" fontId="0" fillId="0" borderId="0" xfId="0" applyNumberFormat="1" applyAlignment="1">
      <alignment/>
    </xf>
    <xf numFmtId="0" fontId="19" fillId="38" borderId="31" xfId="77" applyFont="1" applyFill="1" applyBorder="1" applyAlignment="1">
      <alignment horizontal="center"/>
      <protection/>
    </xf>
    <xf numFmtId="0" fontId="0" fillId="0" borderId="33" xfId="77" applyBorder="1" applyAlignment="1">
      <alignment horizontal="centerContinuous"/>
      <protection/>
    </xf>
    <xf numFmtId="0" fontId="0" fillId="0" borderId="34" xfId="77" applyBorder="1" applyAlignment="1">
      <alignment horizontal="centerContinuous"/>
      <protection/>
    </xf>
    <xf numFmtId="0" fontId="0" fillId="0" borderId="0" xfId="78" applyFont="1" applyBorder="1" applyAlignment="1">
      <alignment horizontal="center"/>
      <protection/>
    </xf>
    <xf numFmtId="3" fontId="26" fillId="0" borderId="31" xfId="77" applyNumberFormat="1" applyFont="1" applyBorder="1" applyAlignment="1">
      <alignment horizontal="center"/>
      <protection/>
    </xf>
    <xf numFmtId="2" fontId="43" fillId="0" borderId="28" xfId="77" applyNumberFormat="1" applyFont="1" applyBorder="1" applyAlignment="1">
      <alignment horizontal="left"/>
      <protection/>
    </xf>
    <xf numFmtId="2" fontId="26" fillId="0" borderId="28" xfId="77" applyNumberFormat="1" applyFont="1" applyBorder="1" applyAlignment="1">
      <alignment horizontal="center"/>
      <protection/>
    </xf>
    <xf numFmtId="0" fontId="26" fillId="0" borderId="31" xfId="77" applyFont="1" applyBorder="1" applyAlignment="1">
      <alignment horizontal="right"/>
      <protection/>
    </xf>
    <xf numFmtId="0" fontId="0" fillId="0" borderId="12" xfId="77" applyBorder="1" applyAlignment="1">
      <alignment horizontal="centerContinuous"/>
      <protection/>
    </xf>
    <xf numFmtId="0" fontId="0" fillId="0" borderId="19" xfId="77" applyFont="1" applyBorder="1" applyAlignment="1">
      <alignment horizontal="center"/>
      <protection/>
    </xf>
    <xf numFmtId="0" fontId="0" fillId="0" borderId="18" xfId="77" applyBorder="1">
      <alignment/>
      <protection/>
    </xf>
    <xf numFmtId="0" fontId="19" fillId="0" borderId="0" xfId="77" applyFont="1" applyBorder="1" applyAlignment="1">
      <alignment horizontal="center"/>
      <protection/>
    </xf>
    <xf numFmtId="3" fontId="0" fillId="0" borderId="30" xfId="0" applyNumberFormat="1" applyBorder="1" applyAlignment="1">
      <alignment horizontal="center" vertical="center"/>
    </xf>
    <xf numFmtId="0" fontId="0" fillId="0" borderId="29" xfId="78" applyFont="1" applyFill="1" applyBorder="1" applyAlignment="1">
      <alignment horizontal="left" vertical="center"/>
      <protection/>
    </xf>
    <xf numFmtId="0" fontId="0" fillId="0" borderId="30" xfId="0" applyFont="1" applyBorder="1" applyAlignment="1">
      <alignment horizontal="left" vertical="center"/>
    </xf>
    <xf numFmtId="0" fontId="0" fillId="0" borderId="30" xfId="78" applyFont="1" applyFill="1" applyBorder="1" applyAlignment="1">
      <alignment horizontal="left" vertical="center"/>
      <protection/>
    </xf>
    <xf numFmtId="3" fontId="26" fillId="0" borderId="31" xfId="77" applyNumberFormat="1" applyFont="1" applyBorder="1" applyAlignment="1">
      <alignment horizontal="center" vertical="center"/>
      <protection/>
    </xf>
    <xf numFmtId="0" fontId="0" fillId="0" borderId="30" xfId="77" applyFont="1" applyBorder="1" applyAlignment="1">
      <alignment horizontal="center"/>
      <protection/>
    </xf>
    <xf numFmtId="0" fontId="0" fillId="0" borderId="21" xfId="77" applyBorder="1">
      <alignment/>
      <protection/>
    </xf>
    <xf numFmtId="0" fontId="0" fillId="0" borderId="35" xfId="78" applyFont="1" applyFill="1" applyBorder="1" applyAlignment="1">
      <alignment horizontal="left" vertical="center"/>
      <protection/>
    </xf>
    <xf numFmtId="38" fontId="0" fillId="0" borderId="0" xfId="0" applyNumberFormat="1" applyAlignment="1">
      <alignment/>
    </xf>
    <xf numFmtId="0" fontId="0" fillId="0" borderId="29" xfId="0" applyFont="1" applyBorder="1" applyAlignment="1">
      <alignment horizontal="left" vertical="center"/>
    </xf>
    <xf numFmtId="0" fontId="0" fillId="0" borderId="29" xfId="78" applyFont="1" applyBorder="1" applyAlignment="1">
      <alignment horizontal="left" vertical="center"/>
      <protection/>
    </xf>
    <xf numFmtId="0" fontId="0" fillId="0" borderId="30" xfId="77" applyFill="1" applyBorder="1" applyAlignment="1">
      <alignment horizontal="center"/>
      <protection/>
    </xf>
    <xf numFmtId="0" fontId="0" fillId="0" borderId="32" xfId="78" applyFont="1" applyFill="1" applyBorder="1" applyAlignment="1">
      <alignment horizontal="left" vertical="center"/>
      <protection/>
    </xf>
    <xf numFmtId="0" fontId="0" fillId="0" borderId="32" xfId="77" applyFill="1" applyBorder="1" applyAlignment="1">
      <alignment horizontal="center"/>
      <protection/>
    </xf>
    <xf numFmtId="0" fontId="0" fillId="0" borderId="32" xfId="78" applyFont="1" applyBorder="1" applyAlignment="1">
      <alignment horizontal="left" vertical="center"/>
      <protection/>
    </xf>
    <xf numFmtId="0" fontId="0" fillId="0" borderId="29" xfId="77" applyFill="1" applyBorder="1" applyAlignment="1">
      <alignment horizontal="center"/>
      <protection/>
    </xf>
    <xf numFmtId="0" fontId="0" fillId="0" borderId="32" xfId="77" applyFont="1" applyBorder="1" applyAlignment="1">
      <alignment horizontal="center"/>
      <protection/>
    </xf>
    <xf numFmtId="0" fontId="19" fillId="0" borderId="32" xfId="77" applyFont="1" applyBorder="1" applyAlignment="1">
      <alignment horizontal="center" wrapText="1"/>
      <protection/>
    </xf>
    <xf numFmtId="0" fontId="0" fillId="0" borderId="24" xfId="77" applyBorder="1">
      <alignment/>
      <protection/>
    </xf>
    <xf numFmtId="0" fontId="19" fillId="0" borderId="32" xfId="77" applyFont="1" applyFill="1" applyBorder="1" applyAlignment="1">
      <alignment horizontal="center"/>
      <protection/>
    </xf>
    <xf numFmtId="3" fontId="0" fillId="0" borderId="29" xfId="77" applyNumberFormat="1" applyFont="1" applyBorder="1" applyAlignment="1">
      <alignment horizontal="center"/>
      <protection/>
    </xf>
    <xf numFmtId="0" fontId="22" fillId="0" borderId="0" xfId="77" applyFont="1" applyAlignment="1">
      <alignment horizontal="center"/>
      <protection/>
    </xf>
    <xf numFmtId="0" fontId="21" fillId="0" borderId="0" xfId="77" applyFont="1" applyAlignment="1">
      <alignment horizontal="center"/>
      <protection/>
    </xf>
    <xf numFmtId="0" fontId="24" fillId="0" borderId="14" xfId="77" applyFont="1" applyBorder="1" applyAlignment="1">
      <alignment horizontal="center"/>
      <protection/>
    </xf>
    <xf numFmtId="0" fontId="33" fillId="0" borderId="0" xfId="76" applyFont="1" applyFill="1" applyAlignment="1" applyProtection="1">
      <alignment horizontal="center"/>
      <protection hidden="1"/>
    </xf>
    <xf numFmtId="0" fontId="40" fillId="0" borderId="0" xfId="76">
      <alignment/>
      <protection/>
    </xf>
    <xf numFmtId="0" fontId="33" fillId="0" borderId="10" xfId="76" applyFont="1" applyFill="1" applyBorder="1" applyAlignment="1" applyProtection="1">
      <alignment horizontal="center"/>
      <protection hidden="1"/>
    </xf>
    <xf numFmtId="0" fontId="34" fillId="0" borderId="11" xfId="76" applyFont="1" applyFill="1" applyBorder="1" applyAlignment="1" applyProtection="1" quotePrefix="1">
      <alignment horizontal="center" vertical="center" wrapText="1"/>
      <protection hidden="1"/>
    </xf>
    <xf numFmtId="0" fontId="34" fillId="0" borderId="15" xfId="76" applyFont="1" applyFill="1" applyBorder="1" applyAlignment="1" applyProtection="1" quotePrefix="1">
      <alignment horizontal="center" vertical="center" wrapText="1"/>
      <protection hidden="1"/>
    </xf>
    <xf numFmtId="0" fontId="22" fillId="0" borderId="36" xfId="76" applyFont="1" applyFill="1" applyBorder="1" applyAlignment="1" applyProtection="1" quotePrefix="1">
      <alignment horizontal="center" textRotation="90"/>
      <protection hidden="1"/>
    </xf>
    <xf numFmtId="0" fontId="19" fillId="0" borderId="36" xfId="76" applyFont="1" applyFill="1" applyBorder="1" applyAlignment="1" applyProtection="1">
      <alignment horizontal="center" vertical="center" textRotation="90"/>
      <protection hidden="1"/>
    </xf>
    <xf numFmtId="0" fontId="19" fillId="39" borderId="36" xfId="76" applyFont="1" applyFill="1" applyBorder="1" applyAlignment="1" applyProtection="1">
      <alignment horizontal="center"/>
      <protection hidden="1"/>
    </xf>
    <xf numFmtId="0" fontId="35" fillId="39" borderId="36" xfId="76" applyFont="1" applyFill="1" applyBorder="1" applyAlignment="1" applyProtection="1">
      <alignment horizontal="right" vertical="center"/>
      <protection hidden="1"/>
    </xf>
    <xf numFmtId="0" fontId="35" fillId="39" borderId="36" xfId="76" applyFont="1" applyFill="1" applyBorder="1" applyAlignment="1" applyProtection="1">
      <alignment horizontal="center"/>
      <protection hidden="1"/>
    </xf>
    <xf numFmtId="0" fontId="19" fillId="40" borderId="11" xfId="76" applyFont="1" applyFill="1" applyBorder="1" applyAlignment="1" applyProtection="1">
      <alignment horizontal="center" textRotation="90"/>
      <protection hidden="1"/>
    </xf>
    <xf numFmtId="0" fontId="19" fillId="40" borderId="14" xfId="76" applyFont="1" applyFill="1" applyBorder="1" applyAlignment="1" applyProtection="1">
      <alignment horizontal="center" textRotation="90"/>
      <protection hidden="1"/>
    </xf>
    <xf numFmtId="0" fontId="19" fillId="40" borderId="15" xfId="76" applyFont="1" applyFill="1" applyBorder="1" applyAlignment="1" applyProtection="1">
      <alignment horizontal="center" textRotation="90"/>
      <protection hidden="1"/>
    </xf>
    <xf numFmtId="0" fontId="25" fillId="0" borderId="36" xfId="76" applyFont="1" applyFill="1" applyBorder="1" applyAlignment="1" applyProtection="1">
      <alignment horizontal="center" vertical="center"/>
      <protection hidden="1"/>
    </xf>
    <xf numFmtId="0" fontId="25" fillId="0" borderId="36" xfId="76" applyFont="1" applyFill="1" applyBorder="1" applyAlignment="1" applyProtection="1">
      <alignment horizontal="left" vertical="center"/>
      <protection hidden="1"/>
    </xf>
    <xf numFmtId="168" fontId="25" fillId="0" borderId="36" xfId="76" applyNumberFormat="1" applyFont="1" applyFill="1" applyBorder="1" applyAlignment="1" applyProtection="1">
      <alignment horizontal="center" vertical="center"/>
      <protection hidden="1"/>
    </xf>
    <xf numFmtId="2" fontId="25" fillId="0" borderId="36" xfId="76" applyNumberFormat="1" applyFont="1" applyFill="1" applyBorder="1" applyAlignment="1" applyProtection="1">
      <alignment horizontal="center" vertical="center"/>
      <protection hidden="1"/>
    </xf>
    <xf numFmtId="0" fontId="35" fillId="0" borderId="11" xfId="76" applyFont="1" applyFill="1" applyBorder="1" applyAlignment="1" applyProtection="1">
      <alignment horizontal="center"/>
      <protection hidden="1"/>
    </xf>
    <xf numFmtId="0" fontId="35" fillId="0" borderId="14" xfId="76" applyFont="1" applyFill="1" applyBorder="1" applyAlignment="1" applyProtection="1">
      <alignment horizontal="center"/>
      <protection hidden="1"/>
    </xf>
    <xf numFmtId="168" fontId="35" fillId="0" borderId="37" xfId="76" applyNumberFormat="1" applyFont="1" applyFill="1" applyBorder="1" applyAlignment="1" applyProtection="1">
      <alignment horizontal="center"/>
      <protection hidden="1"/>
    </xf>
    <xf numFmtId="168" fontId="35" fillId="0" borderId="38" xfId="76" applyNumberFormat="1" applyFont="1" applyFill="1" applyBorder="1" applyAlignment="1" applyProtection="1">
      <alignment horizontal="center"/>
      <protection hidden="1"/>
    </xf>
    <xf numFmtId="2" fontId="25" fillId="0" borderId="38" xfId="76" applyNumberFormat="1" applyFont="1" applyFill="1" applyBorder="1" applyAlignment="1" applyProtection="1">
      <alignment horizontal="center"/>
      <protection hidden="1"/>
    </xf>
    <xf numFmtId="168" fontId="25" fillId="0" borderId="37" xfId="76" applyNumberFormat="1" applyFont="1" applyFill="1" applyBorder="1" applyAlignment="1" applyProtection="1">
      <alignment horizontal="center"/>
      <protection hidden="1"/>
    </xf>
    <xf numFmtId="168" fontId="35" fillId="0" borderId="37" xfId="76" applyNumberFormat="1" applyFont="1" applyFill="1" applyBorder="1" applyAlignment="1" applyProtection="1">
      <alignment horizontal="center"/>
      <protection/>
    </xf>
    <xf numFmtId="169" fontId="25" fillId="0" borderId="37" xfId="76" applyNumberFormat="1" applyFont="1" applyFill="1" applyBorder="1" applyAlignment="1" applyProtection="1">
      <alignment horizontal="center"/>
      <protection hidden="1"/>
    </xf>
    <xf numFmtId="168" fontId="35" fillId="0" borderId="37" xfId="76" applyNumberFormat="1" applyFont="1" applyFill="1" applyBorder="1" applyAlignment="1" applyProtection="1" quotePrefix="1">
      <alignment horizontal="center"/>
      <protection hidden="1"/>
    </xf>
    <xf numFmtId="168" fontId="0" fillId="0" borderId="39" xfId="76" applyNumberFormat="1" applyFont="1" applyFill="1" applyBorder="1" applyAlignment="1" applyProtection="1">
      <alignment horizontal="center"/>
      <protection hidden="1"/>
    </xf>
    <xf numFmtId="0" fontId="0" fillId="0" borderId="0" xfId="76" applyFont="1" applyFill="1" applyBorder="1" applyAlignment="1" applyProtection="1">
      <alignment horizontal="center"/>
      <protection hidden="1"/>
    </xf>
    <xf numFmtId="0" fontId="19" fillId="0" borderId="11" xfId="76" applyFont="1" applyFill="1" applyBorder="1" applyAlignment="1" applyProtection="1">
      <alignment horizontal="center" vertical="center"/>
      <protection hidden="1"/>
    </xf>
    <xf numFmtId="0" fontId="19" fillId="0" borderId="15" xfId="76" applyFont="1" applyFill="1" applyBorder="1" applyAlignment="1" applyProtection="1">
      <alignment horizontal="center" vertical="center"/>
      <protection hidden="1"/>
    </xf>
    <xf numFmtId="168" fontId="35" fillId="0" borderId="36" xfId="76" applyNumberFormat="1" applyFont="1" applyFill="1" applyBorder="1" applyAlignment="1" applyProtection="1" quotePrefix="1">
      <alignment horizontal="center"/>
      <protection hidden="1"/>
    </xf>
    <xf numFmtId="0" fontId="0" fillId="0" borderId="36" xfId="76" applyFont="1" applyFill="1" applyBorder="1" applyProtection="1">
      <alignment/>
      <protection hidden="1"/>
    </xf>
    <xf numFmtId="0" fontId="0" fillId="0" borderId="40" xfId="76" applyFont="1" applyFill="1" applyBorder="1" applyAlignment="1" applyProtection="1">
      <alignment horizontal="left" vertical="center"/>
      <protection hidden="1" locked="0"/>
    </xf>
    <xf numFmtId="0" fontId="0" fillId="0" borderId="0" xfId="76" applyFont="1" applyFill="1" applyAlignment="1" applyProtection="1">
      <alignment horizontal="left" vertical="center"/>
      <protection hidden="1" locked="0"/>
    </xf>
    <xf numFmtId="0" fontId="33" fillId="0" borderId="0" xfId="76" applyFont="1" applyFill="1" applyAlignment="1" applyProtection="1">
      <alignment horizontal="centerContinuous"/>
      <protection hidden="1"/>
    </xf>
    <xf numFmtId="0" fontId="36" fillId="0" borderId="0" xfId="76" applyFont="1" applyFill="1" applyAlignment="1" applyProtection="1">
      <alignment horizontal="centerContinuous"/>
      <protection hidden="1"/>
    </xf>
    <xf numFmtId="0" fontId="37" fillId="0" borderId="0" xfId="76" applyFont="1" applyFill="1" applyAlignment="1" applyProtection="1">
      <alignment horizontal="centerContinuous"/>
      <protection hidden="1"/>
    </xf>
    <xf numFmtId="0" fontId="34" fillId="0" borderId="0" xfId="76" applyFont="1" applyFill="1" applyBorder="1" applyAlignment="1" applyProtection="1" quotePrefix="1">
      <alignment horizontal="center" vertical="center" wrapText="1"/>
      <protection hidden="1"/>
    </xf>
    <xf numFmtId="0" fontId="22" fillId="0" borderId="0" xfId="76" applyFont="1" applyFill="1" applyBorder="1" applyAlignment="1" applyProtection="1" quotePrefix="1">
      <alignment horizontal="center" textRotation="90"/>
      <protection hidden="1"/>
    </xf>
    <xf numFmtId="0" fontId="19" fillId="0" borderId="0" xfId="76" applyFont="1" applyFill="1" applyBorder="1" applyAlignment="1" applyProtection="1">
      <alignment horizontal="center" vertical="center" textRotation="90"/>
      <protection hidden="1"/>
    </xf>
    <xf numFmtId="0" fontId="19" fillId="0" borderId="0" xfId="76" applyFont="1" applyFill="1" applyBorder="1" applyAlignment="1" applyProtection="1">
      <alignment horizontal="center"/>
      <protection hidden="1"/>
    </xf>
    <xf numFmtId="0" fontId="35" fillId="0" borderId="0" xfId="76" applyFont="1" applyFill="1" applyBorder="1" applyAlignment="1" applyProtection="1">
      <alignment horizontal="right" vertical="center"/>
      <protection hidden="1"/>
    </xf>
    <xf numFmtId="0" fontId="35" fillId="0" borderId="0" xfId="76" applyFont="1" applyFill="1" applyBorder="1" applyAlignment="1" applyProtection="1">
      <alignment horizontal="center"/>
      <protection hidden="1"/>
    </xf>
    <xf numFmtId="0" fontId="19" fillId="0" borderId="0" xfId="76" applyFont="1" applyFill="1" applyBorder="1" applyAlignment="1" applyProtection="1">
      <alignment horizontal="center" textRotation="90"/>
      <protection hidden="1"/>
    </xf>
    <xf numFmtId="0" fontId="25" fillId="0" borderId="0" xfId="76" applyFont="1" applyFill="1" applyBorder="1" applyAlignment="1" applyProtection="1">
      <alignment horizontal="center" vertical="center"/>
      <protection hidden="1"/>
    </xf>
    <xf numFmtId="0" fontId="25" fillId="0" borderId="0" xfId="76" applyFont="1" applyFill="1" applyBorder="1" applyAlignment="1" applyProtection="1">
      <alignment horizontal="left" vertical="center"/>
      <protection hidden="1"/>
    </xf>
    <xf numFmtId="168" fontId="25" fillId="0" borderId="0" xfId="76" applyNumberFormat="1" applyFont="1" applyFill="1" applyBorder="1" applyAlignment="1" applyProtection="1">
      <alignment horizontal="center" vertical="center"/>
      <protection hidden="1"/>
    </xf>
    <xf numFmtId="2" fontId="25" fillId="0" borderId="0" xfId="76" applyNumberFormat="1" applyFont="1" applyFill="1" applyBorder="1" applyAlignment="1" applyProtection="1">
      <alignment horizontal="center" vertical="center"/>
      <protection hidden="1"/>
    </xf>
    <xf numFmtId="0" fontId="35" fillId="0" borderId="0" xfId="76" applyFont="1" applyFill="1" applyBorder="1" applyAlignment="1" applyProtection="1">
      <alignment horizontal="center"/>
      <protection hidden="1"/>
    </xf>
    <xf numFmtId="168" fontId="35" fillId="0" borderId="0" xfId="76" applyNumberFormat="1" applyFont="1" applyFill="1" applyBorder="1" applyAlignment="1" applyProtection="1">
      <alignment horizontal="center"/>
      <protection hidden="1"/>
    </xf>
    <xf numFmtId="2" fontId="25" fillId="0" borderId="0" xfId="76" applyNumberFormat="1" applyFont="1" applyFill="1" applyBorder="1" applyAlignment="1" applyProtection="1">
      <alignment horizontal="center"/>
      <protection hidden="1"/>
    </xf>
    <xf numFmtId="168" fontId="25" fillId="0" borderId="0" xfId="76" applyNumberFormat="1" applyFont="1" applyFill="1" applyBorder="1" applyAlignment="1" applyProtection="1">
      <alignment horizontal="center"/>
      <protection hidden="1"/>
    </xf>
    <xf numFmtId="169" fontId="25" fillId="0" borderId="0" xfId="76" applyNumberFormat="1" applyFont="1" applyFill="1" applyBorder="1" applyAlignment="1" applyProtection="1">
      <alignment horizontal="center"/>
      <protection hidden="1"/>
    </xf>
    <xf numFmtId="168" fontId="35" fillId="0" borderId="0" xfId="76" applyNumberFormat="1" applyFont="1" applyFill="1" applyBorder="1" applyAlignment="1" applyProtection="1" quotePrefix="1">
      <alignment horizontal="center"/>
      <protection hidden="1"/>
    </xf>
    <xf numFmtId="168" fontId="0" fillId="0" borderId="0" xfId="76" applyNumberFormat="1" applyFont="1" applyFill="1" applyBorder="1" applyAlignment="1" applyProtection="1">
      <alignment horizontal="center"/>
      <protection hidden="1"/>
    </xf>
    <xf numFmtId="0" fontId="19" fillId="0" borderId="0" xfId="76" applyFont="1" applyFill="1" applyBorder="1" applyAlignment="1" applyProtection="1">
      <alignment horizontal="center" vertical="center"/>
      <protection hidden="1"/>
    </xf>
    <xf numFmtId="0" fontId="0" fillId="0" borderId="0" xfId="76" applyFont="1" applyFill="1" applyBorder="1" applyProtection="1">
      <alignment/>
      <protection hidden="1"/>
    </xf>
    <xf numFmtId="0" fontId="0" fillId="0" borderId="0" xfId="76" applyFont="1" applyFill="1" applyBorder="1" applyAlignment="1" applyProtection="1">
      <alignment horizontal="left" vertical="center"/>
      <protection hidden="1" locked="0"/>
    </xf>
  </cellXfs>
  <cellStyles count="7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2" xfId="37"/>
    <cellStyle name="Accent2 - 20 %" xfId="38"/>
    <cellStyle name="Accent2 - 40 %" xfId="39"/>
    <cellStyle name="Accent2 - 60 %" xfId="40"/>
    <cellStyle name="Accent3" xfId="41"/>
    <cellStyle name="Accent3 - 20 %" xfId="42"/>
    <cellStyle name="Accent3 - 40 %" xfId="43"/>
    <cellStyle name="Accent3 - 60 %" xfId="44"/>
    <cellStyle name="Accent4" xfId="45"/>
    <cellStyle name="Accent4 - 20 %" xfId="46"/>
    <cellStyle name="Accent4 - 40 %" xfId="47"/>
    <cellStyle name="Accent4 - 60 %" xfId="48"/>
    <cellStyle name="Accent5" xfId="49"/>
    <cellStyle name="Accent5 - 20 %" xfId="50"/>
    <cellStyle name="Accent5 - 40 %" xfId="51"/>
    <cellStyle name="Accent5 - 60 %" xfId="52"/>
    <cellStyle name="Accent6" xfId="53"/>
    <cellStyle name="Accent6 - 20 %" xfId="54"/>
    <cellStyle name="Accent6 - 40 %" xfId="55"/>
    <cellStyle name="Accent6 - 60 %" xfId="56"/>
    <cellStyle name="Avertissement" xfId="57"/>
    <cellStyle name="Calcul" xfId="58"/>
    <cellStyle name="Cellule liée" xfId="59"/>
    <cellStyle name="Commentaire" xfId="60"/>
    <cellStyle name="Emphase 1" xfId="61"/>
    <cellStyle name="Emphase 2" xfId="62"/>
    <cellStyle name="Emphase 3" xfId="63"/>
    <cellStyle name="Entrée" xfId="64"/>
    <cellStyle name="Insatisfaisant" xfId="65"/>
    <cellStyle name="Hyperlink" xfId="66"/>
    <cellStyle name="Followed Hyperlink" xfId="67"/>
    <cellStyle name="Comma" xfId="68"/>
    <cellStyle name="Comma [0]" xfId="69"/>
    <cellStyle name="Currency" xfId="70"/>
    <cellStyle name="Currency [0]" xfId="71"/>
    <cellStyle name="Neutre" xfId="72"/>
    <cellStyle name="Normal 2" xfId="73"/>
    <cellStyle name="Normal 2 2" xfId="74"/>
    <cellStyle name="Normal 3" xfId="75"/>
    <cellStyle name="Normal 4" xfId="76"/>
    <cellStyle name="Normal_CLASEQreg3" xfId="77"/>
    <cellStyle name="Normal_FAXEVR" xfId="78"/>
    <cellStyle name="Percent" xfId="79"/>
    <cellStyle name="Satisfaisant" xfId="80"/>
    <cellStyle name="Sortie" xfId="81"/>
    <cellStyle name="Texte explicatif" xfId="82"/>
    <cellStyle name="Titre" xfId="83"/>
    <cellStyle name="Titre de la feuille" xfId="84"/>
    <cellStyle name="Titre 1" xfId="85"/>
    <cellStyle name="Titre 2" xfId="86"/>
    <cellStyle name="Titre 3" xfId="87"/>
    <cellStyle name="Titre 4" xfId="88"/>
    <cellStyle name="Total" xfId="89"/>
    <cellStyle name="Vérification" xfId="90"/>
  </cellStyles>
  <dxfs count="11"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1047750</xdr:colOff>
      <xdr:row>5</xdr:row>
      <xdr:rowOff>152400</xdr:rowOff>
    </xdr:to>
    <xdr:pic>
      <xdr:nvPicPr>
        <xdr:cNvPr id="1" name="Image 1" descr="D:\Documents and Settings\ALBERT James\Mes documents\Comité Regional bowling\Saison 2008-2009 Bureau\LOGO LRHN 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047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mes\Gestion%20CHPT%20CLUB%20HOMMES%20REG%202B%20CR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Base"/>
      <sheetName val="Accueil"/>
      <sheetName val="Administratif"/>
      <sheetName val="compétition"/>
      <sheetName val="scores"/>
      <sheetName val="Feuille de controle"/>
      <sheetName val="Saisie"/>
      <sheetName val="Egalité"/>
      <sheetName val="Prépa"/>
      <sheetName val="Classement"/>
      <sheetName val="1ère Journée"/>
      <sheetName val="2ème Journée"/>
      <sheetName val="3ème Journée"/>
      <sheetName val="4ème journée"/>
    </sheetNames>
    <sheetDataSet>
      <sheetData sheetId="3">
        <row r="2">
          <cell r="A2" t="str">
            <v>CHAMPIONNAT DES CLUBS HOMMES 2015</v>
          </cell>
        </row>
        <row r="3">
          <cell r="E3" t="str">
            <v> - </v>
          </cell>
        </row>
        <row r="5">
          <cell r="A5" t="str">
            <v>REGIONALE 2B</v>
          </cell>
          <cell r="B5" t="str">
            <v>3ème Journée</v>
          </cell>
          <cell r="C5" t="str">
            <v>20/09/2015</v>
          </cell>
          <cell r="D5" t="str">
            <v>Evreux</v>
          </cell>
          <cell r="J5" t="str">
            <v>AVEUGLE</v>
          </cell>
          <cell r="K5">
            <v>1</v>
          </cell>
          <cell r="L5">
            <v>7</v>
          </cell>
          <cell r="M5">
            <v>9</v>
          </cell>
          <cell r="N5">
            <v>8</v>
          </cell>
          <cell r="O5">
            <v>10</v>
          </cell>
          <cell r="P5">
            <v>7</v>
          </cell>
          <cell r="Q5">
            <v>6</v>
          </cell>
          <cell r="R5">
            <v>6</v>
          </cell>
          <cell r="X5">
            <v>1</v>
          </cell>
          <cell r="Y5">
            <v>7</v>
          </cell>
          <cell r="Z5">
            <v>9</v>
          </cell>
          <cell r="AA5">
            <v>8</v>
          </cell>
          <cell r="AB5">
            <v>10</v>
          </cell>
          <cell r="AC5">
            <v>7</v>
          </cell>
          <cell r="AD5">
            <v>6</v>
          </cell>
          <cell r="AE5">
            <v>6</v>
          </cell>
          <cell r="AK5">
            <v>1</v>
          </cell>
          <cell r="AL5">
            <v>7</v>
          </cell>
          <cell r="AM5">
            <v>9</v>
          </cell>
          <cell r="AN5">
            <v>8</v>
          </cell>
          <cell r="AO5">
            <v>10</v>
          </cell>
          <cell r="AP5">
            <v>7</v>
          </cell>
          <cell r="AQ5">
            <v>6</v>
          </cell>
          <cell r="AR5">
            <v>6</v>
          </cell>
          <cell r="AU5">
            <v>6</v>
          </cell>
          <cell r="AV5">
            <v>6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4</v>
          </cell>
          <cell r="BC5">
            <v>1</v>
          </cell>
          <cell r="BD5">
            <v>0</v>
          </cell>
          <cell r="BE5">
            <v>0</v>
          </cell>
          <cell r="BH5">
            <v>6</v>
          </cell>
          <cell r="CT5" t="str">
            <v>Equipes</v>
          </cell>
          <cell r="CU5" t="str">
            <v>Match 1</v>
          </cell>
          <cell r="CV5" t="str">
            <v>Match 2</v>
          </cell>
          <cell r="CW5" t="str">
            <v>Match 3</v>
          </cell>
          <cell r="CX5" t="str">
            <v>Match 4</v>
          </cell>
          <cell r="CY5" t="str">
            <v>Match 5</v>
          </cell>
          <cell r="CZ5" t="str">
            <v>Match 6</v>
          </cell>
          <cell r="DA5" t="str">
            <v>Match 7</v>
          </cell>
          <cell r="DB5" t="str">
            <v>Match 8</v>
          </cell>
          <cell r="DC5" t="str">
            <v>Match 9</v>
          </cell>
          <cell r="DD5" t="str">
            <v>Match 10</v>
          </cell>
          <cell r="DE5" t="str">
            <v>Match 11</v>
          </cell>
          <cell r="DF5" t="str">
            <v>Match 12</v>
          </cell>
          <cell r="DG5" t="str">
            <v>Match 13</v>
          </cell>
          <cell r="DH5" t="str">
            <v>Match 14</v>
          </cell>
          <cell r="DI5" t="str">
            <v>Match 15</v>
          </cell>
        </row>
        <row r="6">
          <cell r="J6" t="str">
            <v>TITANS ROUEN 1</v>
          </cell>
          <cell r="K6">
            <v>2</v>
          </cell>
          <cell r="L6">
            <v>8</v>
          </cell>
          <cell r="M6">
            <v>11</v>
          </cell>
          <cell r="N6">
            <v>9</v>
          </cell>
          <cell r="O6">
            <v>7</v>
          </cell>
          <cell r="P6">
            <v>12</v>
          </cell>
          <cell r="Q6">
            <v>6</v>
          </cell>
          <cell r="R6">
            <v>6</v>
          </cell>
          <cell r="X6">
            <v>3</v>
          </cell>
          <cell r="Y6">
            <v>9</v>
          </cell>
          <cell r="Z6">
            <v>12</v>
          </cell>
          <cell r="AA6">
            <v>7</v>
          </cell>
          <cell r="AB6">
            <v>11</v>
          </cell>
          <cell r="AC6">
            <v>10</v>
          </cell>
          <cell r="AD6">
            <v>6</v>
          </cell>
          <cell r="AE6">
            <v>6</v>
          </cell>
          <cell r="AK6">
            <v>4</v>
          </cell>
          <cell r="AL6">
            <v>10</v>
          </cell>
          <cell r="AM6">
            <v>8</v>
          </cell>
          <cell r="AN6">
            <v>12</v>
          </cell>
          <cell r="AO6">
            <v>9</v>
          </cell>
          <cell r="AP6">
            <v>11</v>
          </cell>
          <cell r="AQ6">
            <v>6</v>
          </cell>
          <cell r="AR6">
            <v>6</v>
          </cell>
          <cell r="AU6">
            <v>6</v>
          </cell>
          <cell r="AV6">
            <v>6</v>
          </cell>
          <cell r="AX6">
            <v>2</v>
          </cell>
          <cell r="AY6">
            <v>2</v>
          </cell>
          <cell r="AZ6">
            <v>5</v>
          </cell>
          <cell r="BA6">
            <v>3</v>
          </cell>
          <cell r="BB6">
            <v>1</v>
          </cell>
          <cell r="BC6">
            <v>6</v>
          </cell>
          <cell r="BD6">
            <v>0</v>
          </cell>
          <cell r="BE6">
            <v>0</v>
          </cell>
          <cell r="BH6">
            <v>6</v>
          </cell>
          <cell r="CT6" t="str">
            <v>AVEUGLE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</row>
        <row r="7">
          <cell r="J7" t="str">
            <v>ASPTT ROUEN</v>
          </cell>
          <cell r="K7">
            <v>3</v>
          </cell>
          <cell r="L7">
            <v>9</v>
          </cell>
          <cell r="M7">
            <v>12</v>
          </cell>
          <cell r="N7">
            <v>7</v>
          </cell>
          <cell r="O7">
            <v>11</v>
          </cell>
          <cell r="P7">
            <v>10</v>
          </cell>
          <cell r="Q7">
            <v>6</v>
          </cell>
          <cell r="R7">
            <v>6</v>
          </cell>
          <cell r="X7">
            <v>5</v>
          </cell>
          <cell r="Y7">
            <v>11</v>
          </cell>
          <cell r="Z7">
            <v>7</v>
          </cell>
          <cell r="AA7">
            <v>10</v>
          </cell>
          <cell r="AB7">
            <v>12</v>
          </cell>
          <cell r="AC7">
            <v>8</v>
          </cell>
          <cell r="AD7">
            <v>6</v>
          </cell>
          <cell r="AE7">
            <v>6</v>
          </cell>
          <cell r="AK7">
            <v>6</v>
          </cell>
          <cell r="AL7">
            <v>12</v>
          </cell>
          <cell r="AM7">
            <v>10</v>
          </cell>
          <cell r="AN7">
            <v>11</v>
          </cell>
          <cell r="AO7">
            <v>8</v>
          </cell>
          <cell r="AP7">
            <v>9</v>
          </cell>
          <cell r="AQ7">
            <v>6</v>
          </cell>
          <cell r="AR7">
            <v>6</v>
          </cell>
          <cell r="AU7">
            <v>6</v>
          </cell>
          <cell r="AV7">
            <v>6</v>
          </cell>
          <cell r="AX7">
            <v>3</v>
          </cell>
          <cell r="AY7">
            <v>3</v>
          </cell>
          <cell r="AZ7">
            <v>6</v>
          </cell>
          <cell r="BA7">
            <v>1</v>
          </cell>
          <cell r="BB7">
            <v>5</v>
          </cell>
          <cell r="BC7">
            <v>4</v>
          </cell>
          <cell r="BD7">
            <v>0</v>
          </cell>
          <cell r="BE7">
            <v>0</v>
          </cell>
          <cell r="BH7">
            <v>6</v>
          </cell>
          <cell r="CT7" t="str">
            <v>TITANS ROUEN 1</v>
          </cell>
          <cell r="CU7">
            <v>875</v>
          </cell>
          <cell r="CV7">
            <v>766</v>
          </cell>
          <cell r="CW7">
            <v>831</v>
          </cell>
          <cell r="CX7">
            <v>943</v>
          </cell>
          <cell r="CY7">
            <v>794</v>
          </cell>
          <cell r="CZ7">
            <v>838</v>
          </cell>
          <cell r="DA7">
            <v>795</v>
          </cell>
          <cell r="DB7">
            <v>871</v>
          </cell>
          <cell r="DC7">
            <v>867</v>
          </cell>
          <cell r="DD7">
            <v>825</v>
          </cell>
          <cell r="DE7">
            <v>898</v>
          </cell>
          <cell r="DF7">
            <v>731</v>
          </cell>
          <cell r="DG7">
            <v>789</v>
          </cell>
          <cell r="DH7">
            <v>923</v>
          </cell>
          <cell r="DI7">
            <v>936</v>
          </cell>
        </row>
        <row r="8">
          <cell r="J8" t="str">
            <v>BC LAC DE CANIEL 2</v>
          </cell>
          <cell r="K8">
            <v>4</v>
          </cell>
          <cell r="L8">
            <v>10</v>
          </cell>
          <cell r="M8">
            <v>8</v>
          </cell>
          <cell r="N8">
            <v>12</v>
          </cell>
          <cell r="O8">
            <v>9</v>
          </cell>
          <cell r="P8">
            <v>11</v>
          </cell>
          <cell r="Q8">
            <v>6</v>
          </cell>
          <cell r="R8">
            <v>6</v>
          </cell>
          <cell r="X8">
            <v>2</v>
          </cell>
          <cell r="Y8">
            <v>8</v>
          </cell>
          <cell r="Z8">
            <v>11</v>
          </cell>
          <cell r="AA8">
            <v>9</v>
          </cell>
          <cell r="AB8">
            <v>7</v>
          </cell>
          <cell r="AC8">
            <v>12</v>
          </cell>
          <cell r="AD8">
            <v>6</v>
          </cell>
          <cell r="AE8">
            <v>6</v>
          </cell>
          <cell r="AK8">
            <v>3</v>
          </cell>
          <cell r="AL8">
            <v>9</v>
          </cell>
          <cell r="AM8">
            <v>12</v>
          </cell>
          <cell r="AN8">
            <v>7</v>
          </cell>
          <cell r="AO8">
            <v>11</v>
          </cell>
          <cell r="AP8">
            <v>10</v>
          </cell>
          <cell r="AQ8">
            <v>6</v>
          </cell>
          <cell r="AR8">
            <v>6</v>
          </cell>
          <cell r="AU8">
            <v>6</v>
          </cell>
          <cell r="AV8">
            <v>6</v>
          </cell>
          <cell r="AX8">
            <v>4</v>
          </cell>
          <cell r="AY8">
            <v>4</v>
          </cell>
          <cell r="AZ8">
            <v>2</v>
          </cell>
          <cell r="BA8">
            <v>6</v>
          </cell>
          <cell r="BB8">
            <v>3</v>
          </cell>
          <cell r="BC8">
            <v>5</v>
          </cell>
          <cell r="BD8">
            <v>0</v>
          </cell>
          <cell r="BE8">
            <v>0</v>
          </cell>
          <cell r="BH8">
            <v>6</v>
          </cell>
          <cell r="CT8" t="str">
            <v>ASPTT ROUEN</v>
          </cell>
          <cell r="CU8">
            <v>757</v>
          </cell>
          <cell r="CV8">
            <v>788</v>
          </cell>
          <cell r="CW8">
            <v>855</v>
          </cell>
          <cell r="CX8">
            <v>770</v>
          </cell>
          <cell r="CY8">
            <v>798</v>
          </cell>
          <cell r="CZ8">
            <v>725</v>
          </cell>
          <cell r="DA8">
            <v>766</v>
          </cell>
          <cell r="DB8">
            <v>711</v>
          </cell>
          <cell r="DC8">
            <v>752</v>
          </cell>
          <cell r="DD8">
            <v>767</v>
          </cell>
          <cell r="DE8">
            <v>790</v>
          </cell>
          <cell r="DF8">
            <v>759</v>
          </cell>
          <cell r="DG8">
            <v>800</v>
          </cell>
          <cell r="DH8">
            <v>867</v>
          </cell>
          <cell r="DI8">
            <v>853</v>
          </cell>
        </row>
        <row r="9">
          <cell r="J9" t="str">
            <v>BCRD ROUEN</v>
          </cell>
          <cell r="K9">
            <v>5</v>
          </cell>
          <cell r="L9">
            <v>11</v>
          </cell>
          <cell r="M9">
            <v>7</v>
          </cell>
          <cell r="N9">
            <v>10</v>
          </cell>
          <cell r="O9">
            <v>12</v>
          </cell>
          <cell r="P9">
            <v>8</v>
          </cell>
          <cell r="Q9">
            <v>6</v>
          </cell>
          <cell r="R9">
            <v>6</v>
          </cell>
          <cell r="X9">
            <v>6</v>
          </cell>
          <cell r="Y9">
            <v>12</v>
          </cell>
          <cell r="Z9">
            <v>10</v>
          </cell>
          <cell r="AA9">
            <v>11</v>
          </cell>
          <cell r="AB9">
            <v>8</v>
          </cell>
          <cell r="AC9">
            <v>9</v>
          </cell>
          <cell r="AD9">
            <v>6</v>
          </cell>
          <cell r="AE9">
            <v>6</v>
          </cell>
          <cell r="AK9">
            <v>2</v>
          </cell>
          <cell r="AL9">
            <v>8</v>
          </cell>
          <cell r="AM9">
            <v>11</v>
          </cell>
          <cell r="AN9">
            <v>9</v>
          </cell>
          <cell r="AO9">
            <v>7</v>
          </cell>
          <cell r="AP9">
            <v>12</v>
          </cell>
          <cell r="AQ9">
            <v>6</v>
          </cell>
          <cell r="AR9">
            <v>6</v>
          </cell>
          <cell r="AU9">
            <v>6</v>
          </cell>
          <cell r="AV9">
            <v>6</v>
          </cell>
          <cell r="AX9">
            <v>5</v>
          </cell>
          <cell r="AY9">
            <v>5</v>
          </cell>
          <cell r="AZ9">
            <v>1</v>
          </cell>
          <cell r="BA9">
            <v>4</v>
          </cell>
          <cell r="BB9">
            <v>6</v>
          </cell>
          <cell r="BC9">
            <v>2</v>
          </cell>
          <cell r="BD9">
            <v>0</v>
          </cell>
          <cell r="BE9">
            <v>0</v>
          </cell>
          <cell r="BH9">
            <v>6</v>
          </cell>
          <cell r="CT9" t="str">
            <v>BC LAC DE CANIEL 2</v>
          </cell>
          <cell r="CU9">
            <v>733</v>
          </cell>
          <cell r="CV9">
            <v>731</v>
          </cell>
          <cell r="CW9">
            <v>804</v>
          </cell>
          <cell r="CX9">
            <v>815</v>
          </cell>
          <cell r="CY9">
            <v>749</v>
          </cell>
          <cell r="CZ9">
            <v>768</v>
          </cell>
          <cell r="DA9">
            <v>825</v>
          </cell>
          <cell r="DB9">
            <v>786</v>
          </cell>
          <cell r="DC9">
            <v>683</v>
          </cell>
          <cell r="DD9">
            <v>746</v>
          </cell>
          <cell r="DE9">
            <v>819</v>
          </cell>
          <cell r="DF9">
            <v>710</v>
          </cell>
          <cell r="DG9">
            <v>778</v>
          </cell>
          <cell r="DH9">
            <v>720</v>
          </cell>
          <cell r="DI9">
            <v>850</v>
          </cell>
        </row>
        <row r="10">
          <cell r="J10" t="str">
            <v>CBC YVETÔT 2</v>
          </cell>
          <cell r="K10">
            <v>6</v>
          </cell>
          <cell r="L10">
            <v>12</v>
          </cell>
          <cell r="M10">
            <v>10</v>
          </cell>
          <cell r="N10">
            <v>11</v>
          </cell>
          <cell r="O10">
            <v>8</v>
          </cell>
          <cell r="P10">
            <v>9</v>
          </cell>
          <cell r="Q10">
            <v>6</v>
          </cell>
          <cell r="R10">
            <v>6</v>
          </cell>
          <cell r="X10">
            <v>4</v>
          </cell>
          <cell r="Y10">
            <v>10</v>
          </cell>
          <cell r="Z10">
            <v>8</v>
          </cell>
          <cell r="AA10">
            <v>12</v>
          </cell>
          <cell r="AB10">
            <v>9</v>
          </cell>
          <cell r="AC10">
            <v>11</v>
          </cell>
          <cell r="AD10">
            <v>6</v>
          </cell>
          <cell r="AE10">
            <v>6</v>
          </cell>
          <cell r="AK10">
            <v>5</v>
          </cell>
          <cell r="AL10">
            <v>11</v>
          </cell>
          <cell r="AM10">
            <v>7</v>
          </cell>
          <cell r="AN10">
            <v>10</v>
          </cell>
          <cell r="AO10">
            <v>12</v>
          </cell>
          <cell r="AP10">
            <v>8</v>
          </cell>
          <cell r="AQ10">
            <v>6</v>
          </cell>
          <cell r="AR10">
            <v>6</v>
          </cell>
          <cell r="AU10">
            <v>6</v>
          </cell>
          <cell r="AV10">
            <v>6</v>
          </cell>
          <cell r="AX10">
            <v>6</v>
          </cell>
          <cell r="AY10">
            <v>6</v>
          </cell>
          <cell r="AZ10">
            <v>4</v>
          </cell>
          <cell r="BA10">
            <v>5</v>
          </cell>
          <cell r="BB10">
            <v>2</v>
          </cell>
          <cell r="BC10">
            <v>3</v>
          </cell>
          <cell r="BD10">
            <v>0</v>
          </cell>
          <cell r="BE10">
            <v>0</v>
          </cell>
          <cell r="BH10">
            <v>6</v>
          </cell>
          <cell r="CT10" t="str">
            <v>BCRD ROUEN</v>
          </cell>
          <cell r="CU10">
            <v>733</v>
          </cell>
          <cell r="CV10">
            <v>699</v>
          </cell>
          <cell r="CW10">
            <v>805</v>
          </cell>
          <cell r="CX10">
            <v>761</v>
          </cell>
          <cell r="CY10">
            <v>786</v>
          </cell>
          <cell r="CZ10">
            <v>708</v>
          </cell>
          <cell r="DA10">
            <v>767</v>
          </cell>
          <cell r="DB10">
            <v>645</v>
          </cell>
          <cell r="DC10">
            <v>720</v>
          </cell>
          <cell r="DD10">
            <v>693</v>
          </cell>
          <cell r="DE10">
            <v>695</v>
          </cell>
          <cell r="DF10">
            <v>686</v>
          </cell>
          <cell r="DG10">
            <v>657</v>
          </cell>
          <cell r="DH10">
            <v>695</v>
          </cell>
          <cell r="DI10">
            <v>676</v>
          </cell>
        </row>
        <row r="11">
          <cell r="J11">
            <v>0</v>
          </cell>
          <cell r="K11">
            <v>0</v>
          </cell>
          <cell r="L11">
            <v>6</v>
          </cell>
          <cell r="M11">
            <v>6</v>
          </cell>
          <cell r="N11">
            <v>6</v>
          </cell>
          <cell r="O11">
            <v>6</v>
          </cell>
          <cell r="P11">
            <v>6</v>
          </cell>
          <cell r="Q11">
            <v>6</v>
          </cell>
          <cell r="R11">
            <v>6</v>
          </cell>
          <cell r="X11" t="str">
            <v/>
          </cell>
          <cell r="CT11" t="str">
            <v>CBC YVETÔT 2</v>
          </cell>
          <cell r="CU11">
            <v>730</v>
          </cell>
          <cell r="CV11">
            <v>771</v>
          </cell>
          <cell r="CW11">
            <v>819</v>
          </cell>
          <cell r="CX11">
            <v>804</v>
          </cell>
          <cell r="CY11">
            <v>788</v>
          </cell>
          <cell r="CZ11">
            <v>678</v>
          </cell>
          <cell r="DA11">
            <v>858</v>
          </cell>
          <cell r="DB11">
            <v>732</v>
          </cell>
          <cell r="DC11">
            <v>697</v>
          </cell>
          <cell r="DD11">
            <v>756</v>
          </cell>
          <cell r="DE11">
            <v>759</v>
          </cell>
          <cell r="DF11">
            <v>843</v>
          </cell>
          <cell r="DG11">
            <v>744</v>
          </cell>
          <cell r="DH11">
            <v>787</v>
          </cell>
          <cell r="DI11">
            <v>868</v>
          </cell>
        </row>
        <row r="12">
          <cell r="J12">
            <v>0</v>
          </cell>
          <cell r="K12">
            <v>0</v>
          </cell>
          <cell r="L12">
            <v>6</v>
          </cell>
          <cell r="M12">
            <v>6</v>
          </cell>
          <cell r="N12">
            <v>6</v>
          </cell>
          <cell r="O12">
            <v>6</v>
          </cell>
          <cell r="P12">
            <v>6</v>
          </cell>
          <cell r="Q12">
            <v>6</v>
          </cell>
          <cell r="R12">
            <v>6</v>
          </cell>
          <cell r="X12" t="str">
            <v/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6</v>
          </cell>
          <cell r="AV13">
            <v>6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6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6</v>
          </cell>
          <cell r="AV14">
            <v>6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6</v>
          </cell>
        </row>
        <row r="34">
          <cell r="BU34" t="str">
            <v>Equipe</v>
          </cell>
          <cell r="BV34" t="str">
            <v>Adversaire</v>
          </cell>
          <cell r="CG34" t="str">
            <v>Match 11</v>
          </cell>
          <cell r="CH34" t="str">
            <v>Match 12</v>
          </cell>
          <cell r="CI34" t="str">
            <v>Match 13</v>
          </cell>
          <cell r="CJ34" t="str">
            <v>Match 14</v>
          </cell>
          <cell r="CK34" t="str">
            <v>Match 15</v>
          </cell>
        </row>
        <row r="35">
          <cell r="BU35" t="str">
            <v>AVEUGLE</v>
          </cell>
          <cell r="BV35">
            <v>2</v>
          </cell>
          <cell r="BW35">
            <v>6</v>
          </cell>
          <cell r="BX35">
            <v>3</v>
          </cell>
          <cell r="BY35">
            <v>4</v>
          </cell>
          <cell r="BZ35">
            <v>5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 t="str">
            <v>BCRD ROUEN</v>
          </cell>
          <cell r="CH35" t="str">
            <v>ASPTT ROUEN</v>
          </cell>
          <cell r="CI35" t="str">
            <v>BC LAC DE CANIEL 2</v>
          </cell>
          <cell r="CJ35" t="str">
            <v>TITANS ROUEN 1</v>
          </cell>
          <cell r="CK35" t="str">
            <v>CBC YVETÔT 2</v>
          </cell>
        </row>
        <row r="36">
          <cell r="BU36" t="str">
            <v>TITANS ROUEN 1</v>
          </cell>
          <cell r="BV36">
            <v>3</v>
          </cell>
          <cell r="BW36">
            <v>5</v>
          </cell>
          <cell r="BX36">
            <v>6</v>
          </cell>
          <cell r="BY36">
            <v>1</v>
          </cell>
          <cell r="BZ36">
            <v>2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 t="str">
            <v>BC LAC DE CANIEL 2</v>
          </cell>
          <cell r="CH36" t="str">
            <v>CBC YVETÔT 2</v>
          </cell>
          <cell r="CI36" t="str">
            <v>ASPTT ROUEN</v>
          </cell>
          <cell r="CJ36" t="str">
            <v>AVEUGLE</v>
          </cell>
          <cell r="CK36" t="str">
            <v>BCRD ROUEN</v>
          </cell>
        </row>
        <row r="37">
          <cell r="BU37" t="str">
            <v>ASPTT ROUEN</v>
          </cell>
          <cell r="BV37">
            <v>5</v>
          </cell>
          <cell r="BW37">
            <v>1</v>
          </cell>
          <cell r="BX37">
            <v>4</v>
          </cell>
          <cell r="BY37">
            <v>2</v>
          </cell>
          <cell r="BZ37">
            <v>3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 t="str">
            <v>CBC YVETÔT 2</v>
          </cell>
          <cell r="CH37" t="str">
            <v>AVEUGLE</v>
          </cell>
          <cell r="CI37" t="str">
            <v>TITANS ROUEN 1</v>
          </cell>
          <cell r="CJ37" t="str">
            <v>BCRD ROUEN</v>
          </cell>
          <cell r="CK37" t="str">
            <v>BC LAC DE CANIEL 2</v>
          </cell>
        </row>
        <row r="38">
          <cell r="BU38" t="str">
            <v>BC LAC DE CANIEL 2</v>
          </cell>
          <cell r="BV38">
            <v>4</v>
          </cell>
          <cell r="BW38">
            <v>2</v>
          </cell>
          <cell r="BX38">
            <v>1</v>
          </cell>
          <cell r="BY38">
            <v>5</v>
          </cell>
          <cell r="BZ38">
            <v>6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 t="str">
            <v>TITANS ROUEN 1</v>
          </cell>
          <cell r="CH38" t="str">
            <v>BCRD ROUEN</v>
          </cell>
          <cell r="CI38" t="str">
            <v>AVEUGLE</v>
          </cell>
          <cell r="CJ38" t="str">
            <v>CBC YVETÔT 2</v>
          </cell>
          <cell r="CK38" t="str">
            <v>ASPTT ROUEN</v>
          </cell>
        </row>
        <row r="39">
          <cell r="BU39" t="str">
            <v>BCRD ROUEN</v>
          </cell>
          <cell r="BV39">
            <v>1</v>
          </cell>
          <cell r="BW39">
            <v>3</v>
          </cell>
          <cell r="BX39">
            <v>5</v>
          </cell>
          <cell r="BY39">
            <v>6</v>
          </cell>
          <cell r="BZ39">
            <v>4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 t="str">
            <v>AVEUGLE</v>
          </cell>
          <cell r="CH39" t="str">
            <v>BC LAC DE CANIEL 2</v>
          </cell>
          <cell r="CI39" t="str">
            <v>CBC YVETÔT 2</v>
          </cell>
          <cell r="CJ39" t="str">
            <v>ASPTT ROUEN</v>
          </cell>
          <cell r="CK39" t="str">
            <v>TITANS ROUEN 1</v>
          </cell>
        </row>
        <row r="40">
          <cell r="BU40" t="str">
            <v>CBC YVETÔT 2</v>
          </cell>
          <cell r="BV40">
            <v>6</v>
          </cell>
          <cell r="BW40">
            <v>4</v>
          </cell>
          <cell r="BX40">
            <v>2</v>
          </cell>
          <cell r="BY40">
            <v>3</v>
          </cell>
          <cell r="BZ40">
            <v>1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 t="str">
            <v>ASPTT ROUEN</v>
          </cell>
          <cell r="CH40" t="str">
            <v>TITANS ROUEN 1</v>
          </cell>
          <cell r="CI40" t="str">
            <v>BCRD ROUEN</v>
          </cell>
          <cell r="CJ40" t="str">
            <v>BC LAC DE CANIEL 2</v>
          </cell>
          <cell r="CK40" t="str">
            <v>AVEUGLE</v>
          </cell>
        </row>
        <row r="41">
          <cell r="BU41">
            <v>0</v>
          </cell>
        </row>
        <row r="42">
          <cell r="BU42">
            <v>0</v>
          </cell>
        </row>
        <row r="87">
          <cell r="CT87" t="str">
            <v>AVEUGLE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T88" t="str">
            <v>TITANS ROUEN 1</v>
          </cell>
          <cell r="CU88">
            <v>5</v>
          </cell>
          <cell r="CV88">
            <v>5</v>
          </cell>
          <cell r="CW88">
            <v>5</v>
          </cell>
          <cell r="CX88">
            <v>5</v>
          </cell>
          <cell r="CY88">
            <v>5</v>
          </cell>
          <cell r="CZ88">
            <v>5</v>
          </cell>
          <cell r="DA88">
            <v>5</v>
          </cell>
          <cell r="DB88">
            <v>5</v>
          </cell>
          <cell r="DC88">
            <v>5</v>
          </cell>
          <cell r="DD88">
            <v>5</v>
          </cell>
          <cell r="DE88">
            <v>5</v>
          </cell>
          <cell r="DF88">
            <v>5</v>
          </cell>
          <cell r="DG88">
            <v>5</v>
          </cell>
          <cell r="DH88">
            <v>5</v>
          </cell>
          <cell r="DI88">
            <v>5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T89" t="str">
            <v>ASPTT ROUEN</v>
          </cell>
          <cell r="CU89">
            <v>5</v>
          </cell>
          <cell r="CV89">
            <v>5</v>
          </cell>
          <cell r="CW89">
            <v>5</v>
          </cell>
          <cell r="CX89">
            <v>5</v>
          </cell>
          <cell r="CY89">
            <v>5</v>
          </cell>
          <cell r="CZ89">
            <v>5</v>
          </cell>
          <cell r="DA89">
            <v>5</v>
          </cell>
          <cell r="DB89">
            <v>5</v>
          </cell>
          <cell r="DC89">
            <v>5</v>
          </cell>
          <cell r="DD89">
            <v>5</v>
          </cell>
          <cell r="DE89">
            <v>5</v>
          </cell>
          <cell r="DF89">
            <v>5</v>
          </cell>
          <cell r="DG89">
            <v>5</v>
          </cell>
          <cell r="DH89">
            <v>5</v>
          </cell>
          <cell r="DI89">
            <v>5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T90" t="str">
            <v>BC LAC DE CANIEL 2</v>
          </cell>
          <cell r="CU90">
            <v>5</v>
          </cell>
          <cell r="CV90">
            <v>5</v>
          </cell>
          <cell r="CW90">
            <v>5</v>
          </cell>
          <cell r="CX90">
            <v>5</v>
          </cell>
          <cell r="CY90">
            <v>5</v>
          </cell>
          <cell r="CZ90">
            <v>5</v>
          </cell>
          <cell r="DA90">
            <v>5</v>
          </cell>
          <cell r="DB90">
            <v>5</v>
          </cell>
          <cell r="DC90">
            <v>5</v>
          </cell>
          <cell r="DD90">
            <v>5</v>
          </cell>
          <cell r="DE90">
            <v>5</v>
          </cell>
          <cell r="DF90">
            <v>5</v>
          </cell>
          <cell r="DG90">
            <v>5</v>
          </cell>
          <cell r="DH90">
            <v>5</v>
          </cell>
          <cell r="DI90">
            <v>5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T91" t="str">
            <v>BCRD ROUEN</v>
          </cell>
          <cell r="CU91">
            <v>5</v>
          </cell>
          <cell r="CV91">
            <v>5</v>
          </cell>
          <cell r="CW91">
            <v>5</v>
          </cell>
          <cell r="CX91">
            <v>5</v>
          </cell>
          <cell r="CY91">
            <v>5</v>
          </cell>
          <cell r="CZ91">
            <v>5</v>
          </cell>
          <cell r="DA91">
            <v>5</v>
          </cell>
          <cell r="DB91">
            <v>5</v>
          </cell>
          <cell r="DC91">
            <v>5</v>
          </cell>
          <cell r="DD91">
            <v>5</v>
          </cell>
          <cell r="DE91">
            <v>5</v>
          </cell>
          <cell r="DF91">
            <v>5</v>
          </cell>
          <cell r="DG91">
            <v>5</v>
          </cell>
          <cell r="DH91">
            <v>5</v>
          </cell>
          <cell r="DI91">
            <v>5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</row>
        <row r="92">
          <cell r="CT92" t="str">
            <v>CBC YVETÔT 2</v>
          </cell>
          <cell r="CU92">
            <v>5</v>
          </cell>
          <cell r="CV92">
            <v>5</v>
          </cell>
          <cell r="CW92">
            <v>5</v>
          </cell>
          <cell r="CX92">
            <v>5</v>
          </cell>
          <cell r="CY92">
            <v>5</v>
          </cell>
          <cell r="CZ92">
            <v>5</v>
          </cell>
          <cell r="DA92">
            <v>5</v>
          </cell>
          <cell r="DB92">
            <v>5</v>
          </cell>
          <cell r="DC92">
            <v>5</v>
          </cell>
          <cell r="DD92">
            <v>5</v>
          </cell>
          <cell r="DE92">
            <v>5</v>
          </cell>
          <cell r="DF92">
            <v>5</v>
          </cell>
          <cell r="DG92">
            <v>5</v>
          </cell>
          <cell r="DH92">
            <v>5</v>
          </cell>
          <cell r="DI92">
            <v>5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</row>
      </sheetData>
      <sheetData sheetId="7">
        <row r="8">
          <cell r="F8" t="str">
            <v/>
          </cell>
          <cell r="AI8" t="str">
            <v/>
          </cell>
          <cell r="AJ8" t="str">
            <v/>
          </cell>
          <cell r="AK8" t="str">
            <v/>
          </cell>
        </row>
        <row r="9">
          <cell r="F9" t="str">
            <v/>
          </cell>
          <cell r="AI9" t="str">
            <v/>
          </cell>
          <cell r="AJ9" t="str">
            <v/>
          </cell>
          <cell r="AK9" t="str">
            <v/>
          </cell>
        </row>
        <row r="10">
          <cell r="F10" t="str">
            <v/>
          </cell>
          <cell r="AI10" t="str">
            <v/>
          </cell>
          <cell r="AJ10" t="str">
            <v/>
          </cell>
          <cell r="AK10" t="str">
            <v/>
          </cell>
        </row>
        <row r="11">
          <cell r="F11" t="str">
            <v/>
          </cell>
          <cell r="AI11" t="str">
            <v/>
          </cell>
          <cell r="AJ11" t="str">
            <v/>
          </cell>
          <cell r="AK11" t="str">
            <v/>
          </cell>
        </row>
        <row r="12">
          <cell r="F12" t="str">
            <v/>
          </cell>
          <cell r="AI12" t="str">
            <v/>
          </cell>
          <cell r="AJ12" t="str">
            <v/>
          </cell>
          <cell r="AK12" t="str">
            <v/>
          </cell>
        </row>
        <row r="13">
          <cell r="F13" t="str">
            <v/>
          </cell>
          <cell r="AI13" t="str">
            <v/>
          </cell>
          <cell r="AJ13" t="str">
            <v/>
          </cell>
          <cell r="AK13" t="str">
            <v/>
          </cell>
        </row>
        <row r="14">
          <cell r="F14" t="str">
            <v/>
          </cell>
          <cell r="AI14" t="str">
            <v/>
          </cell>
          <cell r="AJ14" t="str">
            <v/>
          </cell>
          <cell r="AK14" t="str">
            <v/>
          </cell>
        </row>
        <row r="15">
          <cell r="F15" t="str">
            <v/>
          </cell>
          <cell r="AI15" t="str">
            <v/>
          </cell>
          <cell r="AJ15" t="str">
            <v/>
          </cell>
          <cell r="AK15" t="str">
            <v/>
          </cell>
        </row>
        <row r="16">
          <cell r="F16" t="str">
            <v/>
          </cell>
          <cell r="AI16" t="str">
            <v/>
          </cell>
          <cell r="AJ16" t="str">
            <v/>
          </cell>
          <cell r="AK16" t="str">
            <v/>
          </cell>
        </row>
        <row r="17">
          <cell r="F17" t="str">
            <v/>
          </cell>
          <cell r="AI17" t="str">
            <v/>
          </cell>
          <cell r="AJ17" t="str">
            <v/>
          </cell>
          <cell r="AK17" t="str">
            <v/>
          </cell>
        </row>
        <row r="18">
          <cell r="E18" t="str">
            <v>10 100505</v>
          </cell>
          <cell r="F18" t="str">
            <v>MALANDIN Jason</v>
          </cell>
          <cell r="AB18">
            <v>235</v>
          </cell>
          <cell r="AC18">
            <v>152</v>
          </cell>
          <cell r="AD18">
            <v>174</v>
          </cell>
          <cell r="AE18">
            <v>255</v>
          </cell>
          <cell r="AF18">
            <v>203</v>
          </cell>
          <cell r="AI18">
            <v>1019</v>
          </cell>
          <cell r="AJ18">
            <v>5</v>
          </cell>
          <cell r="AK18">
            <v>203.8</v>
          </cell>
        </row>
        <row r="19">
          <cell r="E19" t="str">
            <v>95 80576</v>
          </cell>
          <cell r="F19" t="str">
            <v>PELLISSON Olivier</v>
          </cell>
          <cell r="AB19">
            <v>192</v>
          </cell>
          <cell r="AC19">
            <v>149</v>
          </cell>
          <cell r="AD19">
            <v>153</v>
          </cell>
          <cell r="AE19">
            <v>180</v>
          </cell>
          <cell r="AF19">
            <v>216</v>
          </cell>
          <cell r="AI19">
            <v>890</v>
          </cell>
          <cell r="AJ19">
            <v>5</v>
          </cell>
          <cell r="AK19">
            <v>178</v>
          </cell>
        </row>
        <row r="20">
          <cell r="E20" t="str">
            <v>3 64922</v>
          </cell>
          <cell r="F20" t="str">
            <v>CHEVALIER Pierre</v>
          </cell>
          <cell r="AB20">
            <v>138</v>
          </cell>
          <cell r="AC20">
            <v>116</v>
          </cell>
          <cell r="AD20">
            <v>130</v>
          </cell>
          <cell r="AE20">
            <v>152</v>
          </cell>
          <cell r="AF20">
            <v>162</v>
          </cell>
          <cell r="AI20">
            <v>698</v>
          </cell>
          <cell r="AJ20">
            <v>5</v>
          </cell>
          <cell r="AK20">
            <v>139.6</v>
          </cell>
        </row>
        <row r="21">
          <cell r="E21" t="str">
            <v>10 99461</v>
          </cell>
          <cell r="F21" t="str">
            <v>CORBET Christophe</v>
          </cell>
          <cell r="AI21">
            <v>0</v>
          </cell>
          <cell r="AJ21">
            <v>0</v>
          </cell>
          <cell r="AK21" t="str">
            <v/>
          </cell>
        </row>
        <row r="22">
          <cell r="E22" t="str">
            <v>0 60313</v>
          </cell>
          <cell r="F22" t="str">
            <v>CHEVALIER Cédric</v>
          </cell>
          <cell r="AB22">
            <v>168</v>
          </cell>
          <cell r="AC22">
            <v>180</v>
          </cell>
          <cell r="AD22">
            <v>181</v>
          </cell>
          <cell r="AE22">
            <v>179</v>
          </cell>
          <cell r="AF22">
            <v>141</v>
          </cell>
          <cell r="AI22">
            <v>849</v>
          </cell>
          <cell r="AJ22">
            <v>5</v>
          </cell>
          <cell r="AK22">
            <v>169.8</v>
          </cell>
        </row>
        <row r="23">
          <cell r="E23" t="str">
            <v>0 61236</v>
          </cell>
          <cell r="F23" t="str">
            <v>CHEVALIER Laurent</v>
          </cell>
          <cell r="AI23">
            <v>0</v>
          </cell>
          <cell r="AJ23">
            <v>0</v>
          </cell>
          <cell r="AK23" t="str">
            <v/>
          </cell>
        </row>
        <row r="24">
          <cell r="E24" t="str">
            <v>4 87449</v>
          </cell>
          <cell r="F24" t="str">
            <v>LOURENCO Manuel</v>
          </cell>
          <cell r="AB24">
            <v>165</v>
          </cell>
          <cell r="AC24">
            <v>134</v>
          </cell>
          <cell r="AD24">
            <v>151</v>
          </cell>
          <cell r="AE24">
            <v>157</v>
          </cell>
          <cell r="AF24">
            <v>214</v>
          </cell>
          <cell r="AI24">
            <v>821</v>
          </cell>
          <cell r="AJ24">
            <v>5</v>
          </cell>
          <cell r="AK24">
            <v>164.2</v>
          </cell>
        </row>
        <row r="25">
          <cell r="F25" t="str">
            <v/>
          </cell>
          <cell r="AI25" t="str">
            <v/>
          </cell>
          <cell r="AJ25" t="str">
            <v/>
          </cell>
          <cell r="AK25" t="str">
            <v/>
          </cell>
        </row>
        <row r="26">
          <cell r="F26" t="str">
            <v/>
          </cell>
          <cell r="AI26" t="str">
            <v/>
          </cell>
          <cell r="AJ26" t="str">
            <v/>
          </cell>
          <cell r="AK26" t="str">
            <v/>
          </cell>
        </row>
        <row r="27">
          <cell r="F27" t="str">
            <v/>
          </cell>
          <cell r="AI27" t="str">
            <v/>
          </cell>
          <cell r="AJ27" t="str">
            <v/>
          </cell>
          <cell r="AK27" t="str">
            <v/>
          </cell>
        </row>
        <row r="28">
          <cell r="E28" t="str">
            <v>85 13403</v>
          </cell>
          <cell r="F28" t="str">
            <v>DUPOST William</v>
          </cell>
          <cell r="AB28">
            <v>178</v>
          </cell>
          <cell r="AC28">
            <v>146</v>
          </cell>
          <cell r="AD28">
            <v>166</v>
          </cell>
          <cell r="AE28">
            <v>158</v>
          </cell>
          <cell r="AF28">
            <v>183</v>
          </cell>
          <cell r="AI28">
            <v>831</v>
          </cell>
          <cell r="AJ28">
            <v>5</v>
          </cell>
          <cell r="AK28">
            <v>166.2</v>
          </cell>
        </row>
        <row r="29">
          <cell r="E29" t="str">
            <v>87 31379</v>
          </cell>
          <cell r="F29" t="str">
            <v>LANGLAIS Patrice</v>
          </cell>
          <cell r="AI29">
            <v>0</v>
          </cell>
          <cell r="AJ29">
            <v>0</v>
          </cell>
          <cell r="AK29" t="str">
            <v/>
          </cell>
        </row>
        <row r="30">
          <cell r="E30" t="str">
            <v>0 60610</v>
          </cell>
          <cell r="F30" t="str">
            <v>MAZE Pascal</v>
          </cell>
          <cell r="AB30">
            <v>159</v>
          </cell>
          <cell r="AC30">
            <v>110</v>
          </cell>
          <cell r="AD30">
            <v>176</v>
          </cell>
          <cell r="AE30">
            <v>186</v>
          </cell>
          <cell r="AF30">
            <v>137</v>
          </cell>
          <cell r="AI30">
            <v>768</v>
          </cell>
          <cell r="AJ30">
            <v>5</v>
          </cell>
          <cell r="AK30">
            <v>153.6</v>
          </cell>
        </row>
        <row r="31">
          <cell r="E31" t="str">
            <v>0 60021</v>
          </cell>
          <cell r="F31" t="str">
            <v>GILLES William</v>
          </cell>
          <cell r="AB31">
            <v>179</v>
          </cell>
          <cell r="AC31">
            <v>143</v>
          </cell>
          <cell r="AD31">
            <v>128</v>
          </cell>
          <cell r="AE31">
            <v>203</v>
          </cell>
          <cell r="AF31">
            <v>164</v>
          </cell>
          <cell r="AI31">
            <v>817</v>
          </cell>
          <cell r="AJ31">
            <v>5</v>
          </cell>
          <cell r="AK31">
            <v>163.4</v>
          </cell>
        </row>
        <row r="32">
          <cell r="E32" t="str">
            <v>89 724</v>
          </cell>
          <cell r="F32" t="str">
            <v>PELLERIN Jean-Marie</v>
          </cell>
          <cell r="AB32">
            <v>133</v>
          </cell>
          <cell r="AC32">
            <v>194</v>
          </cell>
          <cell r="AD32">
            <v>165</v>
          </cell>
          <cell r="AE32">
            <v>154</v>
          </cell>
          <cell r="AF32">
            <v>168</v>
          </cell>
          <cell r="AI32">
            <v>814</v>
          </cell>
          <cell r="AJ32">
            <v>5</v>
          </cell>
          <cell r="AK32">
            <v>162.8</v>
          </cell>
        </row>
        <row r="33">
          <cell r="E33" t="str">
            <v>12 103081</v>
          </cell>
          <cell r="F33" t="str">
            <v>LEVAILLANT Jean-Marc</v>
          </cell>
          <cell r="AI33">
            <v>0</v>
          </cell>
          <cell r="AJ33">
            <v>0</v>
          </cell>
          <cell r="AK33" t="str">
            <v/>
          </cell>
        </row>
        <row r="34">
          <cell r="E34" t="str">
            <v>9 98225</v>
          </cell>
          <cell r="F34" t="str">
            <v>MORELLEC Denis</v>
          </cell>
          <cell r="AI34">
            <v>0</v>
          </cell>
          <cell r="AJ34">
            <v>0</v>
          </cell>
          <cell r="AK34" t="str">
            <v/>
          </cell>
        </row>
        <row r="35">
          <cell r="E35" t="str">
            <v>89 59467</v>
          </cell>
          <cell r="F35" t="str">
            <v>MARTIN Didier</v>
          </cell>
          <cell r="AB35">
            <v>141</v>
          </cell>
          <cell r="AC35">
            <v>166</v>
          </cell>
          <cell r="AD35">
            <v>165</v>
          </cell>
          <cell r="AE35">
            <v>166</v>
          </cell>
          <cell r="AF35">
            <v>201</v>
          </cell>
          <cell r="AI35">
            <v>839</v>
          </cell>
          <cell r="AJ35">
            <v>5</v>
          </cell>
          <cell r="AK35">
            <v>167.8</v>
          </cell>
        </row>
        <row r="36">
          <cell r="F36" t="str">
            <v/>
          </cell>
          <cell r="AI36" t="str">
            <v/>
          </cell>
          <cell r="AJ36" t="str">
            <v/>
          </cell>
          <cell r="AK36" t="str">
            <v/>
          </cell>
        </row>
        <row r="37">
          <cell r="F37" t="str">
            <v/>
          </cell>
          <cell r="AI37" t="str">
            <v/>
          </cell>
          <cell r="AJ37" t="str">
            <v/>
          </cell>
          <cell r="AK37" t="str">
            <v/>
          </cell>
        </row>
        <row r="38">
          <cell r="E38" t="str">
            <v>3 64908</v>
          </cell>
          <cell r="F38" t="str">
            <v>LEJEUNE Christian</v>
          </cell>
          <cell r="AB38">
            <v>199</v>
          </cell>
          <cell r="AC38">
            <v>123</v>
          </cell>
          <cell r="AD38">
            <v>167</v>
          </cell>
          <cell r="AE38">
            <v>133</v>
          </cell>
          <cell r="AF38">
            <v>150</v>
          </cell>
          <cell r="AI38">
            <v>772</v>
          </cell>
          <cell r="AJ38">
            <v>5</v>
          </cell>
          <cell r="AK38">
            <v>154.4</v>
          </cell>
        </row>
        <row r="39">
          <cell r="E39" t="str">
            <v>8 95435</v>
          </cell>
          <cell r="F39" t="str">
            <v>PAULMIER Jonathan</v>
          </cell>
          <cell r="AB39">
            <v>141</v>
          </cell>
          <cell r="AC39">
            <v>121</v>
          </cell>
          <cell r="AD39">
            <v>149</v>
          </cell>
          <cell r="AE39">
            <v>150</v>
          </cell>
          <cell r="AF39">
            <v>180</v>
          </cell>
          <cell r="AI39">
            <v>741</v>
          </cell>
          <cell r="AJ39">
            <v>5</v>
          </cell>
          <cell r="AK39">
            <v>148.2</v>
          </cell>
        </row>
        <row r="40">
          <cell r="E40" t="str">
            <v>3 64917</v>
          </cell>
          <cell r="F40" t="str">
            <v>MELIOT Bertrand</v>
          </cell>
          <cell r="AI40">
            <v>0</v>
          </cell>
          <cell r="AJ40">
            <v>0</v>
          </cell>
          <cell r="AK40" t="str">
            <v/>
          </cell>
        </row>
        <row r="41">
          <cell r="E41" t="str">
            <v>12 103615</v>
          </cell>
          <cell r="F41" t="str">
            <v>PIGNE Sylvain</v>
          </cell>
          <cell r="AI41">
            <v>0</v>
          </cell>
          <cell r="AJ41">
            <v>0</v>
          </cell>
          <cell r="AK41" t="str">
            <v/>
          </cell>
        </row>
        <row r="42">
          <cell r="E42" t="str">
            <v>11 101339</v>
          </cell>
          <cell r="F42" t="str">
            <v>AFFAGARD Alain</v>
          </cell>
          <cell r="AB42">
            <v>153</v>
          </cell>
          <cell r="AC42">
            <v>153</v>
          </cell>
          <cell r="AD42">
            <v>134</v>
          </cell>
          <cell r="AE42">
            <v>110</v>
          </cell>
          <cell r="AF42">
            <v>153</v>
          </cell>
          <cell r="AI42">
            <v>703</v>
          </cell>
          <cell r="AJ42">
            <v>5</v>
          </cell>
          <cell r="AK42">
            <v>140.6</v>
          </cell>
        </row>
        <row r="43">
          <cell r="E43" t="str">
            <v>14 106224</v>
          </cell>
          <cell r="F43" t="str">
            <v>CHAREYRE Cyril</v>
          </cell>
          <cell r="AB43">
            <v>159</v>
          </cell>
          <cell r="AC43">
            <v>137</v>
          </cell>
          <cell r="AD43">
            <v>148</v>
          </cell>
          <cell r="AE43">
            <v>170</v>
          </cell>
          <cell r="AF43">
            <v>239</v>
          </cell>
          <cell r="AI43">
            <v>853</v>
          </cell>
          <cell r="AJ43">
            <v>5</v>
          </cell>
          <cell r="AK43">
            <v>170.6</v>
          </cell>
        </row>
        <row r="44">
          <cell r="E44" t="str">
            <v>3 64906</v>
          </cell>
          <cell r="F44" t="str">
            <v>BONDU Nicolas</v>
          </cell>
          <cell r="AI44">
            <v>0</v>
          </cell>
          <cell r="AJ44">
            <v>0</v>
          </cell>
          <cell r="AK44" t="str">
            <v/>
          </cell>
        </row>
        <row r="45">
          <cell r="E45" t="str">
            <v>12 103148</v>
          </cell>
          <cell r="F45" t="str">
            <v>BROUTIN Axel</v>
          </cell>
          <cell r="AB45">
            <v>167</v>
          </cell>
          <cell r="AC45">
            <v>176</v>
          </cell>
          <cell r="AD45">
            <v>180</v>
          </cell>
          <cell r="AE45">
            <v>157</v>
          </cell>
          <cell r="AF45">
            <v>128</v>
          </cell>
          <cell r="AI45">
            <v>808</v>
          </cell>
          <cell r="AJ45">
            <v>5</v>
          </cell>
          <cell r="AK45">
            <v>161.6</v>
          </cell>
        </row>
        <row r="46">
          <cell r="F46" t="str">
            <v/>
          </cell>
          <cell r="AI46" t="str">
            <v/>
          </cell>
          <cell r="AJ46" t="str">
            <v/>
          </cell>
          <cell r="AK46" t="str">
            <v/>
          </cell>
        </row>
        <row r="47">
          <cell r="F47" t="str">
            <v/>
          </cell>
          <cell r="AI47" t="str">
            <v/>
          </cell>
          <cell r="AJ47" t="str">
            <v/>
          </cell>
          <cell r="AK47" t="str">
            <v/>
          </cell>
        </row>
        <row r="48">
          <cell r="E48" t="str">
            <v>93 70987</v>
          </cell>
          <cell r="F48" t="str">
            <v>GEORGES Thierry</v>
          </cell>
          <cell r="AB48">
            <v>135</v>
          </cell>
          <cell r="AC48">
            <v>158</v>
          </cell>
          <cell r="AD48">
            <v>138</v>
          </cell>
          <cell r="AE48">
            <v>134</v>
          </cell>
          <cell r="AF48">
            <v>169</v>
          </cell>
          <cell r="AI48">
            <v>734</v>
          </cell>
          <cell r="AJ48">
            <v>5</v>
          </cell>
          <cell r="AK48">
            <v>146.8</v>
          </cell>
        </row>
        <row r="49">
          <cell r="E49" t="str">
            <v>1 9063000</v>
          </cell>
          <cell r="F49" t="str">
            <v>VAZ Francisco</v>
          </cell>
          <cell r="AI49">
            <v>0</v>
          </cell>
          <cell r="AJ49">
            <v>0</v>
          </cell>
          <cell r="AK49" t="str">
            <v/>
          </cell>
        </row>
        <row r="50">
          <cell r="E50" t="str">
            <v>12 104379</v>
          </cell>
          <cell r="F50" t="str">
            <v>HERVE Bernard</v>
          </cell>
          <cell r="AI50">
            <v>0</v>
          </cell>
          <cell r="AJ50">
            <v>0</v>
          </cell>
          <cell r="AK50" t="str">
            <v/>
          </cell>
        </row>
        <row r="51">
          <cell r="E51" t="str">
            <v>10 100971</v>
          </cell>
          <cell r="F51" t="str">
            <v>DUPRE Jérémy</v>
          </cell>
          <cell r="AB51">
            <v>155</v>
          </cell>
          <cell r="AC51">
            <v>92</v>
          </cell>
          <cell r="AD51">
            <v>114</v>
          </cell>
          <cell r="AE51">
            <v>136</v>
          </cell>
          <cell r="AF51">
            <v>133</v>
          </cell>
          <cell r="AI51">
            <v>630</v>
          </cell>
          <cell r="AJ51">
            <v>5</v>
          </cell>
          <cell r="AK51">
            <v>126</v>
          </cell>
        </row>
        <row r="52">
          <cell r="E52" t="str">
            <v>11 101668</v>
          </cell>
          <cell r="F52" t="str">
            <v>AUBER Marcel</v>
          </cell>
          <cell r="AB52">
            <v>128</v>
          </cell>
          <cell r="AC52">
            <v>118</v>
          </cell>
          <cell r="AD52">
            <v>99</v>
          </cell>
          <cell r="AE52">
            <v>118</v>
          </cell>
          <cell r="AF52">
            <v>141</v>
          </cell>
          <cell r="AI52">
            <v>604</v>
          </cell>
          <cell r="AJ52">
            <v>5</v>
          </cell>
          <cell r="AK52">
            <v>120.8</v>
          </cell>
        </row>
        <row r="53">
          <cell r="E53" t="str">
            <v>11 101667</v>
          </cell>
          <cell r="F53" t="str">
            <v>BEGAUD Patrick</v>
          </cell>
          <cell r="AB53">
            <v>144</v>
          </cell>
          <cell r="AC53">
            <v>169</v>
          </cell>
          <cell r="AD53">
            <v>179</v>
          </cell>
          <cell r="AE53">
            <v>171</v>
          </cell>
          <cell r="AF53">
            <v>128</v>
          </cell>
          <cell r="AI53">
            <v>791</v>
          </cell>
          <cell r="AJ53">
            <v>5</v>
          </cell>
          <cell r="AK53">
            <v>158.2</v>
          </cell>
        </row>
        <row r="54">
          <cell r="E54" t="str">
            <v>12 104382</v>
          </cell>
          <cell r="F54" t="str">
            <v>MARANDE Emilien</v>
          </cell>
          <cell r="AI54">
            <v>0</v>
          </cell>
          <cell r="AJ54">
            <v>0</v>
          </cell>
          <cell r="AK54" t="str">
            <v/>
          </cell>
        </row>
        <row r="55">
          <cell r="E55" t="str">
            <v>12 103449</v>
          </cell>
          <cell r="F55" t="str">
            <v>LEROY Daniel</v>
          </cell>
          <cell r="AB55">
            <v>133</v>
          </cell>
          <cell r="AC55">
            <v>149</v>
          </cell>
          <cell r="AD55">
            <v>127</v>
          </cell>
          <cell r="AE55">
            <v>136</v>
          </cell>
          <cell r="AF55">
            <v>105</v>
          </cell>
          <cell r="AI55">
            <v>650</v>
          </cell>
          <cell r="AJ55">
            <v>5</v>
          </cell>
          <cell r="AK55">
            <v>130</v>
          </cell>
        </row>
        <row r="56">
          <cell r="F56" t="str">
            <v/>
          </cell>
          <cell r="AI56" t="str">
            <v/>
          </cell>
          <cell r="AJ56" t="str">
            <v/>
          </cell>
          <cell r="AK56" t="str">
            <v/>
          </cell>
        </row>
        <row r="57">
          <cell r="F57" t="str">
            <v/>
          </cell>
          <cell r="AI57" t="str">
            <v/>
          </cell>
          <cell r="AJ57" t="str">
            <v/>
          </cell>
          <cell r="AK57" t="str">
            <v/>
          </cell>
        </row>
        <row r="58">
          <cell r="E58" t="str">
            <v>5 88981</v>
          </cell>
          <cell r="F58" t="str">
            <v>NIEL Wilfrid</v>
          </cell>
          <cell r="AI58">
            <v>0</v>
          </cell>
          <cell r="AJ58">
            <v>0</v>
          </cell>
          <cell r="AK58" t="str">
            <v/>
          </cell>
        </row>
        <row r="59">
          <cell r="E59" t="str">
            <v>3 64907</v>
          </cell>
          <cell r="F59" t="str">
            <v>MURGADO Bernard</v>
          </cell>
          <cell r="AB59">
            <v>134</v>
          </cell>
          <cell r="AC59">
            <v>135</v>
          </cell>
          <cell r="AD59">
            <v>157</v>
          </cell>
          <cell r="AE59">
            <v>128</v>
          </cell>
          <cell r="AF59">
            <v>159</v>
          </cell>
          <cell r="AI59">
            <v>713</v>
          </cell>
          <cell r="AJ59">
            <v>5</v>
          </cell>
          <cell r="AK59">
            <v>142.6</v>
          </cell>
        </row>
        <row r="60">
          <cell r="E60" t="str">
            <v>11 101824</v>
          </cell>
          <cell r="F60" t="str">
            <v>BELLOIR Benjamin</v>
          </cell>
          <cell r="AB60">
            <v>119</v>
          </cell>
          <cell r="AC60">
            <v>135</v>
          </cell>
          <cell r="AD60">
            <v>160</v>
          </cell>
          <cell r="AE60">
            <v>139</v>
          </cell>
          <cell r="AF60">
            <v>175</v>
          </cell>
          <cell r="AI60">
            <v>728</v>
          </cell>
          <cell r="AJ60">
            <v>5</v>
          </cell>
          <cell r="AK60">
            <v>145.6</v>
          </cell>
        </row>
        <row r="61">
          <cell r="E61" t="str">
            <v>9 97581</v>
          </cell>
          <cell r="F61" t="str">
            <v>MACKOWIAK Jean-Luc</v>
          </cell>
          <cell r="AB61">
            <v>185</v>
          </cell>
          <cell r="AC61">
            <v>201</v>
          </cell>
          <cell r="AD61">
            <v>133</v>
          </cell>
          <cell r="AE61">
            <v>157</v>
          </cell>
          <cell r="AF61">
            <v>159</v>
          </cell>
          <cell r="AI61">
            <v>835</v>
          </cell>
          <cell r="AJ61">
            <v>5</v>
          </cell>
          <cell r="AK61">
            <v>167</v>
          </cell>
        </row>
        <row r="62">
          <cell r="E62" t="str">
            <v>3 64890</v>
          </cell>
          <cell r="F62" t="str">
            <v>THIOLLENT Arnaud</v>
          </cell>
          <cell r="AI62">
            <v>0</v>
          </cell>
          <cell r="AJ62">
            <v>0</v>
          </cell>
          <cell r="AK62" t="str">
            <v/>
          </cell>
        </row>
        <row r="63">
          <cell r="E63" t="str">
            <v>12 103129</v>
          </cell>
          <cell r="F63" t="str">
            <v>THIOLLENT Corentin</v>
          </cell>
          <cell r="AI63">
            <v>0</v>
          </cell>
          <cell r="AJ63">
            <v>0</v>
          </cell>
          <cell r="AK63" t="str">
            <v/>
          </cell>
        </row>
        <row r="64">
          <cell r="E64" t="str">
            <v>9 98910</v>
          </cell>
          <cell r="F64" t="str">
            <v>MEUBRY Rémy</v>
          </cell>
          <cell r="AI64">
            <v>0</v>
          </cell>
          <cell r="AJ64">
            <v>0</v>
          </cell>
          <cell r="AK64" t="str">
            <v/>
          </cell>
        </row>
        <row r="65">
          <cell r="E65" t="str">
            <v>1 62960</v>
          </cell>
          <cell r="F65" t="str">
            <v>THOMAS Frédéric</v>
          </cell>
          <cell r="AI65">
            <v>0</v>
          </cell>
          <cell r="AJ65">
            <v>0</v>
          </cell>
          <cell r="AK65" t="str">
            <v/>
          </cell>
        </row>
        <row r="66">
          <cell r="E66" t="str">
            <v>8 96723</v>
          </cell>
          <cell r="F66" t="str">
            <v>BEN-RALISOA Ben</v>
          </cell>
          <cell r="AB66">
            <v>191</v>
          </cell>
          <cell r="AC66">
            <v>203</v>
          </cell>
          <cell r="AD66">
            <v>168</v>
          </cell>
          <cell r="AE66">
            <v>200</v>
          </cell>
          <cell r="AF66">
            <v>194</v>
          </cell>
          <cell r="AI66">
            <v>956</v>
          </cell>
          <cell r="AJ66">
            <v>5</v>
          </cell>
          <cell r="AK66">
            <v>191.2</v>
          </cell>
        </row>
        <row r="67">
          <cell r="E67" t="str">
            <v>9 97582</v>
          </cell>
          <cell r="F67" t="str">
            <v>MACKOWIAK Cédric</v>
          </cell>
          <cell r="AB67">
            <v>130</v>
          </cell>
          <cell r="AC67">
            <v>169</v>
          </cell>
          <cell r="AD67">
            <v>126</v>
          </cell>
          <cell r="AE67">
            <v>163</v>
          </cell>
          <cell r="AF67">
            <v>181</v>
          </cell>
          <cell r="AI67">
            <v>769</v>
          </cell>
          <cell r="AJ67">
            <v>5</v>
          </cell>
          <cell r="AK67">
            <v>153.8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="90" zoomScaleNormal="90" zoomScalePageLayoutView="0" workbookViewId="0" topLeftCell="A1">
      <selection activeCell="R41" sqref="R41"/>
    </sheetView>
  </sheetViews>
  <sheetFormatPr defaultColWidth="12" defaultRowHeight="12.75"/>
  <cols>
    <col min="1" max="1" width="4.16015625" style="0" customWidth="1"/>
    <col min="2" max="2" width="18.83203125" style="0" customWidth="1"/>
    <col min="3" max="3" width="4.33203125" style="0" customWidth="1"/>
    <col min="4" max="4" width="18.83203125" style="0" customWidth="1"/>
    <col min="5" max="5" width="8" style="0" customWidth="1"/>
    <col min="6" max="6" width="3.33203125" style="0" customWidth="1"/>
    <col min="7" max="7" width="8" style="0" customWidth="1"/>
    <col min="8" max="8" width="4.16015625" style="0" customWidth="1"/>
    <col min="9" max="9" width="18.83203125" style="0" customWidth="1"/>
    <col min="10" max="10" width="4.33203125" style="0" customWidth="1"/>
    <col min="11" max="11" width="18.83203125" style="0" customWidth="1"/>
    <col min="12" max="12" width="8" style="0" customWidth="1"/>
    <col min="13" max="13" width="3.33203125" style="0" customWidth="1"/>
    <col min="14" max="14" width="8" style="0" customWidth="1"/>
    <col min="15" max="15" width="4.16015625" style="0" customWidth="1"/>
    <col min="16" max="16" width="18.83203125" style="0" customWidth="1"/>
    <col min="17" max="17" width="4.33203125" style="0" customWidth="1"/>
    <col min="18" max="18" width="18.83203125" style="0" customWidth="1"/>
    <col min="19" max="19" width="8" style="0" customWidth="1"/>
    <col min="20" max="20" width="3.33203125" style="0" customWidth="1"/>
    <col min="21" max="21" width="8" style="0" customWidth="1"/>
  </cols>
  <sheetData>
    <row r="1" spans="1:21" ht="12.75">
      <c r="A1" s="2"/>
      <c r="B1" s="3"/>
      <c r="C1" s="3"/>
      <c r="D1" s="3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>
      <c r="A2" s="2"/>
      <c r="B2" s="3"/>
      <c r="C2" s="3"/>
      <c r="D2" s="3"/>
      <c r="E2" s="94" t="s">
        <v>27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4"/>
      <c r="T2" s="4"/>
      <c r="U2" s="4"/>
    </row>
    <row r="3" spans="1:21" ht="12.75">
      <c r="A3" s="2"/>
      <c r="B3" s="3"/>
      <c r="C3" s="3"/>
      <c r="D3" s="3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5" spans="1:21" ht="19.5">
      <c r="A5" s="2"/>
      <c r="B5" s="2"/>
      <c r="C5" s="2"/>
      <c r="D5" s="2"/>
      <c r="E5" s="93" t="s">
        <v>31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2"/>
      <c r="T5" s="2"/>
      <c r="U5" s="2"/>
    </row>
    <row r="6" spans="1:21" ht="15.75">
      <c r="A6" s="5"/>
      <c r="B6" s="5"/>
      <c r="C6" s="5"/>
      <c r="D6" s="2"/>
      <c r="F6" s="2"/>
      <c r="G6" s="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"/>
      <c r="T6" s="2"/>
      <c r="U6" s="2"/>
    </row>
    <row r="7" spans="1:21" ht="15.75">
      <c r="A7" s="7" t="s">
        <v>0</v>
      </c>
      <c r="B7" s="8"/>
      <c r="C7" s="2"/>
      <c r="D7" s="3"/>
      <c r="E7" s="7"/>
      <c r="F7" s="3"/>
      <c r="G7" s="3"/>
      <c r="H7" s="9"/>
      <c r="J7" s="9"/>
      <c r="K7" s="9"/>
      <c r="L7" s="9"/>
      <c r="M7" s="9"/>
      <c r="N7" s="9"/>
      <c r="O7" s="9"/>
      <c r="P7" s="9"/>
      <c r="Q7" s="9"/>
      <c r="R7" s="9"/>
      <c r="S7" s="3"/>
      <c r="T7" s="3"/>
      <c r="U7" s="3"/>
    </row>
    <row r="8" spans="1:21" ht="12.75">
      <c r="A8" s="2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5.75">
      <c r="A9" s="12"/>
      <c r="B9" s="2"/>
      <c r="C9" s="13" t="s">
        <v>1</v>
      </c>
      <c r="D9" s="95" t="s">
        <v>25</v>
      </c>
      <c r="E9" s="95"/>
      <c r="F9" s="4"/>
      <c r="G9" s="14"/>
      <c r="H9" s="15"/>
      <c r="I9" s="4"/>
      <c r="J9" s="13" t="s">
        <v>2</v>
      </c>
      <c r="K9" s="95" t="s">
        <v>26</v>
      </c>
      <c r="L9" s="95"/>
      <c r="M9" s="4"/>
      <c r="N9" s="14"/>
      <c r="O9" s="15"/>
      <c r="P9" s="4"/>
      <c r="Q9" s="13" t="s">
        <v>3</v>
      </c>
      <c r="R9" s="95" t="s">
        <v>30</v>
      </c>
      <c r="S9" s="95"/>
      <c r="T9" s="4"/>
      <c r="U9" s="14"/>
    </row>
    <row r="10" spans="1:21" ht="12.75">
      <c r="A10" s="68" t="s">
        <v>4</v>
      </c>
      <c r="B10" s="61"/>
      <c r="C10" s="61"/>
      <c r="D10" s="62"/>
      <c r="E10" s="16" t="s">
        <v>5</v>
      </c>
      <c r="F10" s="16"/>
      <c r="G10" s="17"/>
      <c r="H10" s="61" t="s">
        <v>4</v>
      </c>
      <c r="I10" s="61"/>
      <c r="J10" s="61"/>
      <c r="K10" s="62"/>
      <c r="L10" s="16" t="s">
        <v>5</v>
      </c>
      <c r="M10" s="16"/>
      <c r="N10" s="17"/>
      <c r="O10" s="61" t="s">
        <v>4</v>
      </c>
      <c r="P10" s="61"/>
      <c r="Q10" s="61"/>
      <c r="R10" s="62"/>
      <c r="S10" s="16" t="s">
        <v>5</v>
      </c>
      <c r="T10" s="16"/>
      <c r="U10" s="17"/>
    </row>
    <row r="11" spans="1:21" ht="12.75">
      <c r="A11" s="23">
        <v>1</v>
      </c>
      <c r="B11" s="73" t="s">
        <v>24</v>
      </c>
      <c r="C11" s="39" t="s">
        <v>6</v>
      </c>
      <c r="D11" s="73" t="s">
        <v>23</v>
      </c>
      <c r="E11" s="23">
        <v>757</v>
      </c>
      <c r="F11" s="18" t="s">
        <v>7</v>
      </c>
      <c r="G11" s="19">
        <v>733</v>
      </c>
      <c r="H11" s="23">
        <v>1</v>
      </c>
      <c r="I11" s="81" t="s">
        <v>32</v>
      </c>
      <c r="J11" s="39" t="s">
        <v>6</v>
      </c>
      <c r="K11" s="73" t="s">
        <v>28</v>
      </c>
      <c r="L11" s="23">
        <v>838</v>
      </c>
      <c r="M11" s="21" t="s">
        <v>7</v>
      </c>
      <c r="N11" s="22">
        <v>678</v>
      </c>
      <c r="O11" s="23">
        <v>1</v>
      </c>
      <c r="P11" s="75" t="s">
        <v>24</v>
      </c>
      <c r="Q11" s="39" t="s">
        <v>6</v>
      </c>
      <c r="R11" s="73" t="s">
        <v>28</v>
      </c>
      <c r="S11" s="23">
        <v>790</v>
      </c>
      <c r="T11" s="18" t="s">
        <v>7</v>
      </c>
      <c r="U11" s="19">
        <v>759</v>
      </c>
    </row>
    <row r="12" spans="1:21" ht="12.75">
      <c r="A12" s="20"/>
      <c r="B12" s="74" t="s">
        <v>32</v>
      </c>
      <c r="C12" s="83" t="s">
        <v>6</v>
      </c>
      <c r="D12" s="75"/>
      <c r="E12" s="20">
        <v>875</v>
      </c>
      <c r="F12" s="24" t="s">
        <v>7</v>
      </c>
      <c r="G12" s="22">
        <v>0</v>
      </c>
      <c r="H12" s="20"/>
      <c r="I12" s="75" t="s">
        <v>24</v>
      </c>
      <c r="J12" s="45" t="s">
        <v>6</v>
      </c>
      <c r="K12" s="75" t="s">
        <v>29</v>
      </c>
      <c r="L12" s="20">
        <v>725</v>
      </c>
      <c r="M12" s="69" t="s">
        <v>7</v>
      </c>
      <c r="N12" s="22">
        <v>708</v>
      </c>
      <c r="O12" s="20"/>
      <c r="P12" s="81" t="s">
        <v>32</v>
      </c>
      <c r="Q12" s="45" t="s">
        <v>6</v>
      </c>
      <c r="R12" s="84" t="s">
        <v>23</v>
      </c>
      <c r="S12" s="20">
        <v>898</v>
      </c>
      <c r="T12" s="24" t="s">
        <v>7</v>
      </c>
      <c r="U12" s="22">
        <v>819</v>
      </c>
    </row>
    <row r="13" spans="1:21" ht="12.75">
      <c r="A13" s="54"/>
      <c r="B13" s="84" t="s">
        <v>29</v>
      </c>
      <c r="C13" s="85" t="s">
        <v>6</v>
      </c>
      <c r="D13" s="84" t="s">
        <v>28</v>
      </c>
      <c r="E13" s="26">
        <v>733</v>
      </c>
      <c r="F13" s="24" t="s">
        <v>7</v>
      </c>
      <c r="G13" s="25">
        <v>730</v>
      </c>
      <c r="H13" s="54"/>
      <c r="I13" s="84" t="s">
        <v>23</v>
      </c>
      <c r="J13" s="56" t="s">
        <v>6</v>
      </c>
      <c r="K13" s="86"/>
      <c r="L13" s="26">
        <v>768</v>
      </c>
      <c r="M13" s="24" t="s">
        <v>7</v>
      </c>
      <c r="N13" s="25">
        <v>0</v>
      </c>
      <c r="O13" s="54"/>
      <c r="P13" s="84" t="s">
        <v>29</v>
      </c>
      <c r="Q13" s="56" t="s">
        <v>6</v>
      </c>
      <c r="R13" s="84"/>
      <c r="S13" s="26">
        <v>695</v>
      </c>
      <c r="T13" s="24" t="s">
        <v>7</v>
      </c>
      <c r="U13" s="25">
        <v>0</v>
      </c>
    </row>
    <row r="14" spans="1:21" ht="12.75">
      <c r="A14" s="23">
        <v>2</v>
      </c>
      <c r="B14" s="73" t="s">
        <v>24</v>
      </c>
      <c r="C14" s="39" t="s">
        <v>6</v>
      </c>
      <c r="D14" s="81" t="s">
        <v>32</v>
      </c>
      <c r="E14" s="23">
        <v>788</v>
      </c>
      <c r="F14" s="18" t="s">
        <v>7</v>
      </c>
      <c r="G14" s="19">
        <v>766</v>
      </c>
      <c r="H14" s="23">
        <v>2</v>
      </c>
      <c r="I14" s="73" t="s">
        <v>23</v>
      </c>
      <c r="J14" s="39" t="s">
        <v>6</v>
      </c>
      <c r="K14" s="81" t="s">
        <v>32</v>
      </c>
      <c r="L14" s="23">
        <v>825</v>
      </c>
      <c r="M14" s="18" t="s">
        <v>7</v>
      </c>
      <c r="N14" s="19">
        <v>795</v>
      </c>
      <c r="O14" s="23">
        <v>2</v>
      </c>
      <c r="P14" s="75" t="s">
        <v>24</v>
      </c>
      <c r="Q14" s="87" t="s">
        <v>6</v>
      </c>
      <c r="R14" s="82"/>
      <c r="S14" s="23">
        <v>759</v>
      </c>
      <c r="T14" s="18" t="s">
        <v>7</v>
      </c>
      <c r="U14" s="19">
        <v>0</v>
      </c>
    </row>
    <row r="15" spans="1:21" ht="12.75">
      <c r="A15" s="20"/>
      <c r="B15" s="75" t="s">
        <v>28</v>
      </c>
      <c r="C15" s="45" t="s">
        <v>6</v>
      </c>
      <c r="D15" s="75"/>
      <c r="E15" s="20">
        <v>771</v>
      </c>
      <c r="F15" s="24" t="s">
        <v>7</v>
      </c>
      <c r="G15" s="22">
        <v>0</v>
      </c>
      <c r="H15" s="20"/>
      <c r="I15" s="75" t="s">
        <v>28</v>
      </c>
      <c r="J15" s="45" t="s">
        <v>6</v>
      </c>
      <c r="K15" s="75" t="s">
        <v>24</v>
      </c>
      <c r="L15" s="20">
        <v>858</v>
      </c>
      <c r="M15" s="24" t="s">
        <v>7</v>
      </c>
      <c r="N15" s="22">
        <v>766</v>
      </c>
      <c r="O15" s="20"/>
      <c r="P15" s="75" t="s">
        <v>28</v>
      </c>
      <c r="Q15" s="45" t="s">
        <v>6</v>
      </c>
      <c r="R15" s="81" t="s">
        <v>32</v>
      </c>
      <c r="S15" s="20">
        <v>843</v>
      </c>
      <c r="T15" s="24" t="s">
        <v>7</v>
      </c>
      <c r="U15" s="22">
        <v>731</v>
      </c>
    </row>
    <row r="16" spans="1:22" ht="12.75">
      <c r="A16" s="54"/>
      <c r="B16" s="84" t="s">
        <v>23</v>
      </c>
      <c r="C16" s="56" t="s">
        <v>6</v>
      </c>
      <c r="D16" s="84" t="s">
        <v>29</v>
      </c>
      <c r="E16" s="26">
        <v>731</v>
      </c>
      <c r="F16" s="24" t="s">
        <v>7</v>
      </c>
      <c r="G16" s="25">
        <v>699</v>
      </c>
      <c r="H16" s="54"/>
      <c r="I16" s="84" t="s">
        <v>29</v>
      </c>
      <c r="J16" s="56" t="s">
        <v>6</v>
      </c>
      <c r="K16" s="86"/>
      <c r="L16" s="26">
        <v>767</v>
      </c>
      <c r="M16" s="24" t="s">
        <v>7</v>
      </c>
      <c r="N16" s="25">
        <v>0</v>
      </c>
      <c r="O16" s="54"/>
      <c r="P16" s="75" t="s">
        <v>23</v>
      </c>
      <c r="Q16" s="56" t="s">
        <v>6</v>
      </c>
      <c r="R16" s="84" t="s">
        <v>29</v>
      </c>
      <c r="S16" s="26">
        <v>710</v>
      </c>
      <c r="T16" s="24" t="s">
        <v>7</v>
      </c>
      <c r="U16" s="25">
        <v>686</v>
      </c>
      <c r="V16" s="2"/>
    </row>
    <row r="17" spans="1:22" ht="12.75">
      <c r="A17" s="23">
        <v>3</v>
      </c>
      <c r="B17" s="73" t="s">
        <v>24</v>
      </c>
      <c r="C17" s="39" t="s">
        <v>6</v>
      </c>
      <c r="D17" s="73"/>
      <c r="E17" s="23">
        <v>855</v>
      </c>
      <c r="F17" s="31" t="s">
        <v>7</v>
      </c>
      <c r="G17" s="19">
        <v>0</v>
      </c>
      <c r="H17" s="23">
        <v>3</v>
      </c>
      <c r="I17" s="81" t="s">
        <v>32</v>
      </c>
      <c r="J17" s="87" t="s">
        <v>6</v>
      </c>
      <c r="K17" s="73"/>
      <c r="L17" s="23">
        <v>871</v>
      </c>
      <c r="M17" s="18" t="s">
        <v>7</v>
      </c>
      <c r="N17" s="19">
        <v>0</v>
      </c>
      <c r="O17" s="23">
        <v>3</v>
      </c>
      <c r="P17" s="75" t="s">
        <v>24</v>
      </c>
      <c r="Q17" s="39" t="s">
        <v>6</v>
      </c>
      <c r="R17" s="81" t="s">
        <v>32</v>
      </c>
      <c r="S17" s="23">
        <v>800</v>
      </c>
      <c r="T17" s="18" t="s">
        <v>7</v>
      </c>
      <c r="U17" s="19">
        <v>789</v>
      </c>
      <c r="V17" s="2"/>
    </row>
    <row r="18" spans="1:22" ht="12.75">
      <c r="A18" s="20"/>
      <c r="B18" s="74" t="s">
        <v>32</v>
      </c>
      <c r="C18" s="45" t="s">
        <v>6</v>
      </c>
      <c r="D18" s="75" t="s">
        <v>29</v>
      </c>
      <c r="E18" s="20">
        <v>831</v>
      </c>
      <c r="F18" s="24" t="s">
        <v>7</v>
      </c>
      <c r="G18" s="22">
        <v>805</v>
      </c>
      <c r="H18" s="20"/>
      <c r="I18" s="75" t="s">
        <v>23</v>
      </c>
      <c r="J18" s="45" t="s">
        <v>6</v>
      </c>
      <c r="K18" s="75" t="s">
        <v>24</v>
      </c>
      <c r="L18" s="20">
        <v>786</v>
      </c>
      <c r="M18" s="24" t="s">
        <v>7</v>
      </c>
      <c r="N18" s="22">
        <v>711</v>
      </c>
      <c r="O18" s="20"/>
      <c r="P18" s="75" t="s">
        <v>28</v>
      </c>
      <c r="Q18" s="45" t="s">
        <v>6</v>
      </c>
      <c r="R18" s="73" t="s">
        <v>29</v>
      </c>
      <c r="S18" s="20">
        <v>744</v>
      </c>
      <c r="T18" s="24" t="s">
        <v>7</v>
      </c>
      <c r="U18" s="22">
        <v>657</v>
      </c>
      <c r="V18" s="2"/>
    </row>
    <row r="19" spans="1:22" ht="12.75">
      <c r="A19" s="54"/>
      <c r="B19" s="84" t="s">
        <v>28</v>
      </c>
      <c r="C19" s="56" t="s">
        <v>6</v>
      </c>
      <c r="D19" s="84" t="s">
        <v>23</v>
      </c>
      <c r="E19" s="26">
        <v>819</v>
      </c>
      <c r="F19" s="24" t="s">
        <v>7</v>
      </c>
      <c r="G19" s="25">
        <v>804</v>
      </c>
      <c r="H19" s="54"/>
      <c r="I19" s="84" t="s">
        <v>28</v>
      </c>
      <c r="J19" s="56" t="s">
        <v>6</v>
      </c>
      <c r="K19" s="84" t="s">
        <v>29</v>
      </c>
      <c r="L19" s="26">
        <v>732</v>
      </c>
      <c r="M19" s="24" t="s">
        <v>7</v>
      </c>
      <c r="N19" s="25">
        <v>645</v>
      </c>
      <c r="O19" s="54"/>
      <c r="P19" s="75" t="s">
        <v>23</v>
      </c>
      <c r="Q19" s="56" t="s">
        <v>6</v>
      </c>
      <c r="R19" s="84"/>
      <c r="S19" s="26">
        <v>778</v>
      </c>
      <c r="T19" s="24" t="s">
        <v>7</v>
      </c>
      <c r="U19" s="25">
        <v>0</v>
      </c>
      <c r="V19" s="2"/>
    </row>
    <row r="20" spans="1:22" ht="12.75">
      <c r="A20" s="23">
        <v>4</v>
      </c>
      <c r="B20" s="73" t="s">
        <v>24</v>
      </c>
      <c r="C20" s="39" t="s">
        <v>6</v>
      </c>
      <c r="D20" s="73" t="s">
        <v>29</v>
      </c>
      <c r="E20" s="23">
        <v>770</v>
      </c>
      <c r="F20" s="18" t="s">
        <v>7</v>
      </c>
      <c r="G20" s="19">
        <v>761</v>
      </c>
      <c r="H20" s="23">
        <v>4</v>
      </c>
      <c r="I20" s="81" t="s">
        <v>32</v>
      </c>
      <c r="J20" s="39" t="s">
        <v>6</v>
      </c>
      <c r="K20" s="73" t="s">
        <v>24</v>
      </c>
      <c r="L20" s="23">
        <v>867</v>
      </c>
      <c r="M20" s="18" t="s">
        <v>7</v>
      </c>
      <c r="N20" s="19">
        <v>752</v>
      </c>
      <c r="O20" s="23">
        <v>4</v>
      </c>
      <c r="P20" s="75" t="s">
        <v>24</v>
      </c>
      <c r="Q20" s="87" t="s">
        <v>6</v>
      </c>
      <c r="R20" s="75" t="s">
        <v>29</v>
      </c>
      <c r="S20" s="23">
        <v>867</v>
      </c>
      <c r="T20" s="18" t="s">
        <v>7</v>
      </c>
      <c r="U20" s="19">
        <v>695</v>
      </c>
      <c r="V20" s="2"/>
    </row>
    <row r="21" spans="1:22" ht="12.75">
      <c r="A21" s="20"/>
      <c r="B21" s="74" t="s">
        <v>32</v>
      </c>
      <c r="C21" s="45" t="s">
        <v>6</v>
      </c>
      <c r="D21" s="75" t="s">
        <v>28</v>
      </c>
      <c r="E21" s="20">
        <v>943</v>
      </c>
      <c r="F21" s="24" t="s">
        <v>7</v>
      </c>
      <c r="G21" s="22">
        <v>804</v>
      </c>
      <c r="H21" s="20"/>
      <c r="I21" s="75" t="s">
        <v>29</v>
      </c>
      <c r="J21" s="45" t="s">
        <v>6</v>
      </c>
      <c r="K21" s="75" t="s">
        <v>23</v>
      </c>
      <c r="L21" s="20">
        <v>720</v>
      </c>
      <c r="M21" s="24" t="s">
        <v>7</v>
      </c>
      <c r="N21" s="22">
        <v>683</v>
      </c>
      <c r="O21" s="20"/>
      <c r="P21" s="81" t="s">
        <v>32</v>
      </c>
      <c r="Q21" s="45" t="s">
        <v>6</v>
      </c>
      <c r="R21" s="75"/>
      <c r="S21" s="20">
        <v>923</v>
      </c>
      <c r="T21" s="24" t="s">
        <v>7</v>
      </c>
      <c r="U21" s="22">
        <v>0</v>
      </c>
      <c r="V21" s="2"/>
    </row>
    <row r="22" spans="1:22" ht="12.75">
      <c r="A22" s="54"/>
      <c r="B22" s="84" t="s">
        <v>23</v>
      </c>
      <c r="C22" s="56" t="s">
        <v>6</v>
      </c>
      <c r="D22" s="84"/>
      <c r="E22" s="26">
        <v>815</v>
      </c>
      <c r="F22" s="24" t="s">
        <v>7</v>
      </c>
      <c r="G22" s="25">
        <v>0</v>
      </c>
      <c r="H22" s="54"/>
      <c r="I22" s="84" t="s">
        <v>28</v>
      </c>
      <c r="J22" s="56" t="s">
        <v>6</v>
      </c>
      <c r="K22" s="84"/>
      <c r="L22" s="26">
        <v>697</v>
      </c>
      <c r="M22" s="24" t="s">
        <v>7</v>
      </c>
      <c r="N22" s="25">
        <v>0</v>
      </c>
      <c r="O22" s="54"/>
      <c r="P22" s="75" t="s">
        <v>28</v>
      </c>
      <c r="Q22" s="56" t="s">
        <v>6</v>
      </c>
      <c r="R22" s="75" t="s">
        <v>23</v>
      </c>
      <c r="S22" s="26">
        <v>787</v>
      </c>
      <c r="T22" s="24" t="s">
        <v>7</v>
      </c>
      <c r="U22" s="25">
        <v>720</v>
      </c>
      <c r="V22" s="2"/>
    </row>
    <row r="23" spans="1:22" ht="12.75">
      <c r="A23" s="23">
        <v>5</v>
      </c>
      <c r="B23" s="73" t="s">
        <v>24</v>
      </c>
      <c r="C23" s="39" t="s">
        <v>6</v>
      </c>
      <c r="D23" s="73" t="s">
        <v>28</v>
      </c>
      <c r="E23" s="23">
        <v>798</v>
      </c>
      <c r="F23" s="18" t="s">
        <v>7</v>
      </c>
      <c r="G23" s="19">
        <v>788</v>
      </c>
      <c r="H23" s="23">
        <v>5</v>
      </c>
      <c r="I23" s="81" t="s">
        <v>32</v>
      </c>
      <c r="J23" s="39" t="s">
        <v>6</v>
      </c>
      <c r="K23" s="73" t="s">
        <v>29</v>
      </c>
      <c r="L23" s="23">
        <v>825</v>
      </c>
      <c r="M23" s="18" t="s">
        <v>7</v>
      </c>
      <c r="N23" s="19">
        <v>693</v>
      </c>
      <c r="O23" s="23">
        <v>5</v>
      </c>
      <c r="P23" s="75" t="s">
        <v>24</v>
      </c>
      <c r="Q23" s="39" t="s">
        <v>6</v>
      </c>
      <c r="R23" s="75" t="s">
        <v>23</v>
      </c>
      <c r="S23" s="23">
        <v>853</v>
      </c>
      <c r="T23" s="18" t="s">
        <v>7</v>
      </c>
      <c r="U23" s="19">
        <v>850</v>
      </c>
      <c r="V23" s="2"/>
    </row>
    <row r="24" spans="1:22" ht="12.75">
      <c r="A24" s="20"/>
      <c r="B24" s="74" t="s">
        <v>32</v>
      </c>
      <c r="C24" s="83" t="s">
        <v>6</v>
      </c>
      <c r="D24" s="75" t="s">
        <v>23</v>
      </c>
      <c r="E24" s="20">
        <v>794</v>
      </c>
      <c r="F24" s="21" t="s">
        <v>7</v>
      </c>
      <c r="G24" s="22">
        <v>749</v>
      </c>
      <c r="H24" s="20"/>
      <c r="I24" s="75" t="s">
        <v>24</v>
      </c>
      <c r="J24" s="45" t="s">
        <v>6</v>
      </c>
      <c r="K24" s="75"/>
      <c r="L24" s="20">
        <v>767</v>
      </c>
      <c r="M24" s="24" t="s">
        <v>7</v>
      </c>
      <c r="N24" s="22">
        <v>0</v>
      </c>
      <c r="O24" s="20"/>
      <c r="P24" s="81" t="s">
        <v>32</v>
      </c>
      <c r="Q24" s="45" t="s">
        <v>6</v>
      </c>
      <c r="R24" s="75" t="s">
        <v>29</v>
      </c>
      <c r="S24" s="20">
        <v>936</v>
      </c>
      <c r="T24" s="24" t="s">
        <v>7</v>
      </c>
      <c r="U24" s="22">
        <v>676</v>
      </c>
      <c r="V24" s="2"/>
    </row>
    <row r="25" spans="1:22" ht="12.75">
      <c r="A25" s="54"/>
      <c r="B25" s="84" t="s">
        <v>29</v>
      </c>
      <c r="C25" s="85" t="s">
        <v>6</v>
      </c>
      <c r="D25" s="84"/>
      <c r="E25" s="54">
        <v>786</v>
      </c>
      <c r="F25" s="27" t="s">
        <v>7</v>
      </c>
      <c r="G25" s="29">
        <v>0</v>
      </c>
      <c r="H25" s="54"/>
      <c r="I25" s="84" t="s">
        <v>28</v>
      </c>
      <c r="J25" s="56" t="s">
        <v>6</v>
      </c>
      <c r="K25" s="84" t="s">
        <v>23</v>
      </c>
      <c r="L25" s="54">
        <v>756</v>
      </c>
      <c r="M25" s="28" t="s">
        <v>7</v>
      </c>
      <c r="N25" s="29">
        <v>746</v>
      </c>
      <c r="O25" s="54"/>
      <c r="P25" s="75" t="s">
        <v>28</v>
      </c>
      <c r="Q25" s="56" t="s">
        <v>6</v>
      </c>
      <c r="R25" s="84"/>
      <c r="S25" s="54">
        <v>868</v>
      </c>
      <c r="T25" s="28" t="s">
        <v>7</v>
      </c>
      <c r="U25" s="29">
        <v>0</v>
      </c>
      <c r="V25" s="2"/>
    </row>
    <row r="26" spans="1:23" ht="12.75">
      <c r="A26" s="32" t="s">
        <v>8</v>
      </c>
      <c r="B26" s="11"/>
      <c r="C26" s="11"/>
      <c r="D26" s="33">
        <f>(SUM(E11:E25))+(SUM(G11:G25))</f>
        <v>19705</v>
      </c>
      <c r="E26" s="11" t="s">
        <v>9</v>
      </c>
      <c r="F26" s="11"/>
      <c r="G26" s="60">
        <f>D26/125</f>
        <v>157.64</v>
      </c>
      <c r="H26" s="32" t="s">
        <v>8</v>
      </c>
      <c r="I26" s="11"/>
      <c r="J26" s="11"/>
      <c r="K26" s="33">
        <f>(SUM(L11:L25))+(SUM(N11:N25))</f>
        <v>18979</v>
      </c>
      <c r="L26" s="11" t="s">
        <v>9</v>
      </c>
      <c r="M26" s="11"/>
      <c r="N26" s="60">
        <f>K26/125</f>
        <v>151.832</v>
      </c>
      <c r="O26" s="32" t="s">
        <v>8</v>
      </c>
      <c r="P26" s="11"/>
      <c r="Q26" s="11"/>
      <c r="R26" s="33">
        <f>(SUM(S11:S25))+(SUM(U11:U25))</f>
        <v>19633</v>
      </c>
      <c r="S26" s="11" t="s">
        <v>9</v>
      </c>
      <c r="T26" s="11"/>
      <c r="U26" s="60">
        <f>R26/125</f>
        <v>157.064</v>
      </c>
      <c r="V26" s="2"/>
      <c r="W26" s="80"/>
    </row>
    <row r="28" spans="1:22" ht="15.75">
      <c r="A28" s="2"/>
      <c r="B28" s="15" t="s">
        <v>10</v>
      </c>
      <c r="C28" s="4"/>
      <c r="D28" s="4"/>
      <c r="E28" s="4"/>
      <c r="F28" s="4"/>
      <c r="G28" s="4"/>
      <c r="H28" s="2"/>
      <c r="I28" s="15" t="s">
        <v>11</v>
      </c>
      <c r="J28" s="4"/>
      <c r="K28" s="4"/>
      <c r="L28" s="4"/>
      <c r="M28" s="4"/>
      <c r="N28" s="4"/>
      <c r="O28" s="2"/>
      <c r="P28" s="15" t="s">
        <v>12</v>
      </c>
      <c r="Q28" s="4"/>
      <c r="R28" s="4"/>
      <c r="S28" s="4"/>
      <c r="T28" s="4"/>
      <c r="U28" s="4"/>
      <c r="V28" s="2"/>
    </row>
    <row r="29" spans="1:22" ht="15.75">
      <c r="A29" s="2"/>
      <c r="B29" s="2"/>
      <c r="C29" s="11"/>
      <c r="D29" s="11"/>
      <c r="E29" s="11"/>
      <c r="F29" s="34"/>
      <c r="G29" s="10"/>
      <c r="H29" s="2"/>
      <c r="I29" s="35"/>
      <c r="J29" s="11"/>
      <c r="K29" s="11"/>
      <c r="L29" s="11"/>
      <c r="M29" s="34"/>
      <c r="N29" s="10"/>
      <c r="O29" s="2"/>
      <c r="P29" s="35"/>
      <c r="Q29" s="11"/>
      <c r="R29" s="11"/>
      <c r="S29" s="11"/>
      <c r="T29" s="34"/>
      <c r="U29" s="10"/>
      <c r="V29" s="2"/>
    </row>
    <row r="30" spans="1:22" ht="12.75">
      <c r="A30" s="6"/>
      <c r="B30" s="36"/>
      <c r="C30" s="36" t="s">
        <v>13</v>
      </c>
      <c r="D30" s="36" t="s">
        <v>14</v>
      </c>
      <c r="E30" s="36" t="s">
        <v>15</v>
      </c>
      <c r="F30" s="11" t="s">
        <v>16</v>
      </c>
      <c r="G30" s="37"/>
      <c r="H30" s="6"/>
      <c r="I30" s="36"/>
      <c r="J30" s="36" t="s">
        <v>13</v>
      </c>
      <c r="K30" s="36" t="s">
        <v>14</v>
      </c>
      <c r="L30" s="36" t="s">
        <v>15</v>
      </c>
      <c r="M30" s="11" t="s">
        <v>16</v>
      </c>
      <c r="N30" s="37"/>
      <c r="O30" s="6"/>
      <c r="P30" s="36"/>
      <c r="Q30" s="36" t="s">
        <v>13</v>
      </c>
      <c r="R30" s="36" t="s">
        <v>14</v>
      </c>
      <c r="S30" s="36" t="s">
        <v>15</v>
      </c>
      <c r="T30" s="11" t="s">
        <v>16</v>
      </c>
      <c r="U30" s="37"/>
      <c r="V30" s="2"/>
    </row>
    <row r="31" spans="1:22" ht="12.75">
      <c r="A31" s="38"/>
      <c r="B31" s="39" t="s">
        <v>17</v>
      </c>
      <c r="C31" s="40">
        <v>15</v>
      </c>
      <c r="D31" s="73" t="s">
        <v>24</v>
      </c>
      <c r="E31" s="41">
        <v>3968</v>
      </c>
      <c r="F31" s="42"/>
      <c r="G31" s="43">
        <f>E31/25</f>
        <v>158.72</v>
      </c>
      <c r="H31" s="38"/>
      <c r="I31" s="39" t="s">
        <v>17</v>
      </c>
      <c r="J31" s="40">
        <v>26</v>
      </c>
      <c r="K31" s="81" t="s">
        <v>32</v>
      </c>
      <c r="L31" s="92">
        <v>8405</v>
      </c>
      <c r="M31" s="42"/>
      <c r="N31" s="43">
        <f>L31/50</f>
        <v>168.1</v>
      </c>
      <c r="O31" s="38"/>
      <c r="P31" s="39" t="s">
        <v>17</v>
      </c>
      <c r="Q31" s="40">
        <v>39</v>
      </c>
      <c r="R31" s="73" t="s">
        <v>24</v>
      </c>
      <c r="S31" s="41">
        <v>11758</v>
      </c>
      <c r="T31" s="78"/>
      <c r="U31" s="43">
        <f>S31/75</f>
        <v>156.77333333333334</v>
      </c>
      <c r="V31" s="44"/>
    </row>
    <row r="32" spans="1:22" ht="12.75">
      <c r="A32" s="38"/>
      <c r="B32" s="45" t="s">
        <v>18</v>
      </c>
      <c r="C32" s="46">
        <v>13</v>
      </c>
      <c r="D32" s="74" t="s">
        <v>32</v>
      </c>
      <c r="E32" s="47">
        <v>4209</v>
      </c>
      <c r="F32" s="48"/>
      <c r="G32" s="49">
        <f>E32/25</f>
        <v>168.36</v>
      </c>
      <c r="H32" s="38"/>
      <c r="I32" s="45" t="s">
        <v>18</v>
      </c>
      <c r="J32" s="46">
        <v>24</v>
      </c>
      <c r="K32" s="75" t="s">
        <v>24</v>
      </c>
      <c r="L32" s="47">
        <v>7689</v>
      </c>
      <c r="M32" s="48"/>
      <c r="N32" s="49">
        <f>L32/50</f>
        <v>153.78</v>
      </c>
      <c r="O32" s="38"/>
      <c r="P32" s="45" t="s">
        <v>18</v>
      </c>
      <c r="Q32" s="46">
        <v>37</v>
      </c>
      <c r="R32" s="74" t="s">
        <v>32</v>
      </c>
      <c r="S32" s="47">
        <v>12682</v>
      </c>
      <c r="T32" s="70"/>
      <c r="U32" s="49">
        <f>S32/75</f>
        <v>169.09333333333333</v>
      </c>
      <c r="V32" s="2"/>
    </row>
    <row r="33" spans="1:22" ht="12.75">
      <c r="A33" s="38"/>
      <c r="B33" s="77" t="s">
        <v>19</v>
      </c>
      <c r="C33" s="46">
        <v>9</v>
      </c>
      <c r="D33" s="79" t="s">
        <v>28</v>
      </c>
      <c r="E33" s="47">
        <v>3912</v>
      </c>
      <c r="F33" s="48"/>
      <c r="G33" s="49">
        <f>E33/25</f>
        <v>156.48</v>
      </c>
      <c r="H33" s="38"/>
      <c r="I33" s="45" t="s">
        <v>19</v>
      </c>
      <c r="J33" s="46">
        <v>22</v>
      </c>
      <c r="K33" s="79" t="s">
        <v>28</v>
      </c>
      <c r="L33" s="47">
        <v>7633</v>
      </c>
      <c r="M33" s="48"/>
      <c r="N33" s="49">
        <f>L33/45</f>
        <v>169.62222222222223</v>
      </c>
      <c r="O33" s="38"/>
      <c r="P33" s="45" t="s">
        <v>19</v>
      </c>
      <c r="Q33" s="46">
        <v>35</v>
      </c>
      <c r="R33" s="79" t="s">
        <v>28</v>
      </c>
      <c r="S33" s="72">
        <v>11634</v>
      </c>
      <c r="T33" s="70"/>
      <c r="U33" s="49">
        <f>S33/75</f>
        <v>155.12</v>
      </c>
      <c r="V33" s="2"/>
    </row>
    <row r="34" spans="1:22" ht="12.75">
      <c r="A34" s="38"/>
      <c r="B34" s="77" t="s">
        <v>19</v>
      </c>
      <c r="C34" s="46">
        <v>9</v>
      </c>
      <c r="D34" s="75" t="s">
        <v>23</v>
      </c>
      <c r="E34" s="47">
        <v>3832</v>
      </c>
      <c r="F34" s="48"/>
      <c r="G34" s="49">
        <f>E34/25</f>
        <v>153.28</v>
      </c>
      <c r="H34" s="38"/>
      <c r="I34" s="45" t="s">
        <v>20</v>
      </c>
      <c r="J34" s="46">
        <v>20</v>
      </c>
      <c r="K34" s="75" t="s">
        <v>23</v>
      </c>
      <c r="L34" s="47">
        <v>7640</v>
      </c>
      <c r="M34" s="48"/>
      <c r="N34" s="49">
        <f>L34/50</f>
        <v>152.8</v>
      </c>
      <c r="O34" s="38"/>
      <c r="P34" s="45" t="s">
        <v>20</v>
      </c>
      <c r="Q34" s="71">
        <v>29</v>
      </c>
      <c r="R34" s="75" t="s">
        <v>23</v>
      </c>
      <c r="S34" s="47">
        <v>11517</v>
      </c>
      <c r="T34" s="70"/>
      <c r="U34" s="49">
        <f>S34/75</f>
        <v>153.56</v>
      </c>
      <c r="V34" s="2"/>
    </row>
    <row r="35" spans="1:22" ht="12.75">
      <c r="A35" s="38"/>
      <c r="B35" s="88" t="s">
        <v>19</v>
      </c>
      <c r="C35" s="89">
        <v>9</v>
      </c>
      <c r="D35" s="84" t="s">
        <v>29</v>
      </c>
      <c r="E35" s="57">
        <v>3784</v>
      </c>
      <c r="F35" s="90"/>
      <c r="G35" s="50">
        <f>E35/25</f>
        <v>151.36</v>
      </c>
      <c r="H35" s="38"/>
      <c r="I35" s="56" t="s">
        <v>21</v>
      </c>
      <c r="J35" s="58">
        <v>18</v>
      </c>
      <c r="K35" s="84" t="s">
        <v>29</v>
      </c>
      <c r="L35" s="57">
        <v>7317</v>
      </c>
      <c r="M35" s="90"/>
      <c r="N35" s="50">
        <f>L35/50</f>
        <v>146.34</v>
      </c>
      <c r="O35" s="38"/>
      <c r="P35" s="56" t="s">
        <v>21</v>
      </c>
      <c r="Q35" s="91">
        <v>25</v>
      </c>
      <c r="R35" s="84" t="s">
        <v>29</v>
      </c>
      <c r="S35" s="57">
        <v>10726</v>
      </c>
      <c r="T35" s="30"/>
      <c r="U35" s="50">
        <f>S35/75</f>
        <v>143.01333333333332</v>
      </c>
      <c r="V35" s="2"/>
    </row>
    <row r="36" spans="1:21" ht="13.5">
      <c r="A36" s="2"/>
      <c r="B36" s="51"/>
      <c r="C36" s="51"/>
      <c r="D36" s="67" t="s">
        <v>22</v>
      </c>
      <c r="E36" s="76">
        <f>SUM(E31:E35)</f>
        <v>19705</v>
      </c>
      <c r="F36" s="52"/>
      <c r="G36" s="65">
        <f>SUM(G31:G35)/5</f>
        <v>157.64000000000001</v>
      </c>
      <c r="H36" s="53"/>
      <c r="I36" s="51"/>
      <c r="J36" s="51"/>
      <c r="K36" s="67" t="s">
        <v>22</v>
      </c>
      <c r="L36" s="64">
        <f>SUM(L31:L35)</f>
        <v>38684</v>
      </c>
      <c r="M36" s="52"/>
      <c r="N36" s="66">
        <f>SUM(N31:N35)/5</f>
        <v>158.12844444444448</v>
      </c>
      <c r="O36" s="53"/>
      <c r="P36" s="51"/>
      <c r="Q36" s="51"/>
      <c r="R36" s="67" t="s">
        <v>22</v>
      </c>
      <c r="S36" s="64">
        <f>SUM(S31:S35)</f>
        <v>58317</v>
      </c>
      <c r="T36" s="52"/>
      <c r="U36" s="66">
        <f>SUM(U31:U35)/5</f>
        <v>155.512</v>
      </c>
    </row>
    <row r="38" ht="12.75">
      <c r="L38" s="59"/>
    </row>
    <row r="39" ht="12.75">
      <c r="B39" s="63"/>
    </row>
    <row r="40" spans="2:3" ht="12.75">
      <c r="B40" s="55"/>
      <c r="C40" s="1"/>
    </row>
    <row r="41" spans="2:3" ht="12.75">
      <c r="B41" s="55"/>
      <c r="C41" s="1"/>
    </row>
    <row r="43" ht="12.75">
      <c r="D43" s="55"/>
    </row>
  </sheetData>
  <sheetProtection/>
  <mergeCells count="5">
    <mergeCell ref="E5:R5"/>
    <mergeCell ref="E2:R2"/>
    <mergeCell ref="D9:E9"/>
    <mergeCell ref="K9:L9"/>
    <mergeCell ref="R9:S9"/>
  </mergeCells>
  <printOptions horizontalCentered="1"/>
  <pageMargins left="0" right="0" top="0" bottom="0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P16" sqref="P16"/>
    </sheetView>
  </sheetViews>
  <sheetFormatPr defaultColWidth="12" defaultRowHeight="12.75"/>
  <cols>
    <col min="1" max="1" width="12" style="97" customWidth="1"/>
    <col min="2" max="2" width="32.83203125" style="97" customWidth="1"/>
    <col min="3" max="16384" width="12" style="97" customWidth="1"/>
  </cols>
  <sheetData>
    <row r="1" spans="1:12" ht="18.75">
      <c r="A1" s="96" t="str">
        <f>'[1]Administratif'!A2</f>
        <v>CHAMPIONNAT DES CLUBS HOMMES 2015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8.75">
      <c r="A2" s="98" t="str">
        <f>'[1]Administratif'!A5&amp;'[1]Administratif'!E3&amp;'[1]Administratif'!B5&amp;'[1]Administratif'!E3&amp;'[1]Administratif'!C5&amp;'[1]Administratif'!E3&amp;'[1]Administratif'!D5</f>
        <v>REGIONALE 2B - 3ème Journée - 20/09/2015 - Evreux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88.25" customHeight="1">
      <c r="A3" s="99" t="str">
        <f>'[1]Administratif'!J5</f>
        <v>AVEUGLE</v>
      </c>
      <c r="B3" s="100"/>
      <c r="C3" s="101" t="str">
        <f>VLOOKUP($A3,'[1]Administratif'!$BU$34:$CO$46,13,FALSE)</f>
        <v>BCRD ROUEN</v>
      </c>
      <c r="D3" s="101" t="str">
        <f>VLOOKUP($A3,'[1]Administratif'!$BU$34:$CO$46,14,FALSE)</f>
        <v>ASPTT ROUEN</v>
      </c>
      <c r="E3" s="101" t="str">
        <f>VLOOKUP($A3,'[1]Administratif'!$BU$34:$CO$46,15,FALSE)</f>
        <v>BC LAC DE CANIEL 2</v>
      </c>
      <c r="F3" s="101" t="str">
        <f>VLOOKUP($A3,'[1]Administratif'!$BU$34:$CO$46,16,FALSE)</f>
        <v>TITANS ROUEN 1</v>
      </c>
      <c r="G3" s="101" t="str">
        <f>VLOOKUP($A3,'[1]Administratif'!$BU$34:$CO$46,17,FALSE)</f>
        <v>CBC YVETÔT 2</v>
      </c>
      <c r="H3" s="101">
        <f>VLOOKUP($A3,'[1]Administratif'!$BU$34:$CO$46,18,FALSE)</f>
        <v>0</v>
      </c>
      <c r="I3" s="101">
        <f>VLOOKUP($A3,'[1]Administratif'!$BU$34:$CO$46,19,FALSE)</f>
        <v>0</v>
      </c>
      <c r="J3" s="102" t="s">
        <v>33</v>
      </c>
      <c r="K3" s="102" t="s">
        <v>34</v>
      </c>
      <c r="L3" s="102" t="s">
        <v>35</v>
      </c>
    </row>
    <row r="4" spans="1:12" ht="15.75">
      <c r="A4" s="103" t="s">
        <v>36</v>
      </c>
      <c r="B4" s="104" t="s">
        <v>37</v>
      </c>
      <c r="C4" s="105">
        <f>VLOOKUP($A3,'[1]Administratif'!$J$5:$BH$16,29,FALSE)</f>
        <v>7</v>
      </c>
      <c r="D4" s="105">
        <f>VLOOKUP($A3,'[1]Administratif'!$J$5:$BH$16,30,FALSE)</f>
        <v>9</v>
      </c>
      <c r="E4" s="105">
        <f>VLOOKUP($A3,'[1]Administratif'!$J$5:$BH$16,31,FALSE)</f>
        <v>8</v>
      </c>
      <c r="F4" s="105">
        <f>VLOOKUP($A3,'[1]Administratif'!$J$5:$BH$16,32,FALSE)</f>
        <v>10</v>
      </c>
      <c r="G4" s="105">
        <f>VLOOKUP($A3,'[1]Administratif'!$J$5:$BH$16,33,FALSE)</f>
        <v>7</v>
      </c>
      <c r="H4" s="105">
        <f>VLOOKUP($A3,'[1]Administratif'!$J$5:$AV$16,34,FALSE)</f>
        <v>6</v>
      </c>
      <c r="I4" s="105">
        <f>VLOOKUP($A3,'[1]Administratif'!$J$5:$AV$16,35,FALSE)</f>
        <v>6</v>
      </c>
      <c r="J4" s="106"/>
      <c r="K4" s="107"/>
      <c r="L4" s="108"/>
    </row>
    <row r="5" spans="1:12" ht="15.75">
      <c r="A5" s="109">
        <f>'[1]Saisie'!E8</f>
        <v>0</v>
      </c>
      <c r="B5" s="110">
        <f>'[1]Saisie'!F8</f>
      </c>
      <c r="C5" s="111">
        <f>'[1]Saisie'!AB8</f>
        <v>0</v>
      </c>
      <c r="D5" s="111">
        <f>'[1]Saisie'!AC8</f>
        <v>0</v>
      </c>
      <c r="E5" s="111">
        <f>'[1]Saisie'!AD8</f>
        <v>0</v>
      </c>
      <c r="F5" s="111">
        <f>'[1]Saisie'!AE8</f>
        <v>0</v>
      </c>
      <c r="G5" s="111">
        <f>'[1]Saisie'!AF8</f>
        <v>0</v>
      </c>
      <c r="H5" s="111">
        <f>'[1]Saisie'!AG8</f>
        <v>0</v>
      </c>
      <c r="I5" s="111">
        <f>'[1]Saisie'!AH8</f>
        <v>0</v>
      </c>
      <c r="J5" s="111">
        <f>'[1]Saisie'!AI8</f>
      </c>
      <c r="K5" s="111">
        <f>'[1]Saisie'!AJ8</f>
      </c>
      <c r="L5" s="112">
        <f>'[1]Saisie'!AK8</f>
      </c>
    </row>
    <row r="6" spans="1:12" ht="15.75">
      <c r="A6" s="109">
        <f>'[1]Saisie'!E9</f>
        <v>0</v>
      </c>
      <c r="B6" s="110">
        <f>'[1]Saisie'!F9</f>
      </c>
      <c r="C6" s="111">
        <f>'[1]Saisie'!AB9</f>
        <v>0</v>
      </c>
      <c r="D6" s="111">
        <f>'[1]Saisie'!AC9</f>
        <v>0</v>
      </c>
      <c r="E6" s="111">
        <f>'[1]Saisie'!AD9</f>
        <v>0</v>
      </c>
      <c r="F6" s="111">
        <f>'[1]Saisie'!AE9</f>
        <v>0</v>
      </c>
      <c r="G6" s="111">
        <f>'[1]Saisie'!AF9</f>
        <v>0</v>
      </c>
      <c r="H6" s="111">
        <f>'[1]Saisie'!AG9</f>
        <v>0</v>
      </c>
      <c r="I6" s="111">
        <f>'[1]Saisie'!AH9</f>
        <v>0</v>
      </c>
      <c r="J6" s="111">
        <f>'[1]Saisie'!AI9</f>
      </c>
      <c r="K6" s="111">
        <f>'[1]Saisie'!AJ9</f>
      </c>
      <c r="L6" s="112">
        <f>'[1]Saisie'!AK9</f>
      </c>
    </row>
    <row r="7" spans="1:12" ht="15.75">
      <c r="A7" s="109">
        <f>'[1]Saisie'!E10</f>
        <v>0</v>
      </c>
      <c r="B7" s="110">
        <f>'[1]Saisie'!F10</f>
      </c>
      <c r="C7" s="111">
        <f>'[1]Saisie'!AB10</f>
        <v>0</v>
      </c>
      <c r="D7" s="111">
        <f>'[1]Saisie'!AC10</f>
        <v>0</v>
      </c>
      <c r="E7" s="111">
        <f>'[1]Saisie'!AD10</f>
        <v>0</v>
      </c>
      <c r="F7" s="111">
        <f>'[1]Saisie'!AE10</f>
        <v>0</v>
      </c>
      <c r="G7" s="111">
        <f>'[1]Saisie'!AF10</f>
        <v>0</v>
      </c>
      <c r="H7" s="111">
        <f>'[1]Saisie'!AG10</f>
        <v>0</v>
      </c>
      <c r="I7" s="111">
        <f>'[1]Saisie'!AH10</f>
        <v>0</v>
      </c>
      <c r="J7" s="111">
        <f>'[1]Saisie'!AI10</f>
      </c>
      <c r="K7" s="111">
        <f>'[1]Saisie'!AJ10</f>
      </c>
      <c r="L7" s="112">
        <f>'[1]Saisie'!AK10</f>
      </c>
    </row>
    <row r="8" spans="1:12" ht="15.75">
      <c r="A8" s="109">
        <f>'[1]Saisie'!E11</f>
        <v>0</v>
      </c>
      <c r="B8" s="110">
        <f>'[1]Saisie'!F11</f>
      </c>
      <c r="C8" s="111">
        <f>'[1]Saisie'!AB11</f>
        <v>0</v>
      </c>
      <c r="D8" s="111">
        <f>'[1]Saisie'!AC11</f>
        <v>0</v>
      </c>
      <c r="E8" s="111">
        <f>'[1]Saisie'!AD11</f>
        <v>0</v>
      </c>
      <c r="F8" s="111">
        <f>'[1]Saisie'!AE11</f>
        <v>0</v>
      </c>
      <c r="G8" s="111">
        <f>'[1]Saisie'!AF11</f>
        <v>0</v>
      </c>
      <c r="H8" s="111">
        <f>'[1]Saisie'!AG11</f>
        <v>0</v>
      </c>
      <c r="I8" s="111">
        <f>'[1]Saisie'!AH11</f>
        <v>0</v>
      </c>
      <c r="J8" s="111">
        <f>'[1]Saisie'!AI11</f>
      </c>
      <c r="K8" s="111">
        <f>'[1]Saisie'!AJ11</f>
      </c>
      <c r="L8" s="112">
        <f>'[1]Saisie'!AK11</f>
      </c>
    </row>
    <row r="9" spans="1:12" ht="15.75">
      <c r="A9" s="109">
        <f>'[1]Saisie'!E12</f>
        <v>0</v>
      </c>
      <c r="B9" s="110">
        <f>'[1]Saisie'!F12</f>
      </c>
      <c r="C9" s="111">
        <f>'[1]Saisie'!AB12</f>
        <v>0</v>
      </c>
      <c r="D9" s="111">
        <f>'[1]Saisie'!AC12</f>
        <v>0</v>
      </c>
      <c r="E9" s="111">
        <f>'[1]Saisie'!AD12</f>
        <v>0</v>
      </c>
      <c r="F9" s="111">
        <f>'[1]Saisie'!AE12</f>
        <v>0</v>
      </c>
      <c r="G9" s="111">
        <f>'[1]Saisie'!AF12</f>
        <v>0</v>
      </c>
      <c r="H9" s="111">
        <f>'[1]Saisie'!AG12</f>
        <v>0</v>
      </c>
      <c r="I9" s="111">
        <f>'[1]Saisie'!AH12</f>
        <v>0</v>
      </c>
      <c r="J9" s="111">
        <f>'[1]Saisie'!AI12</f>
      </c>
      <c r="K9" s="111">
        <f>'[1]Saisie'!AJ12</f>
      </c>
      <c r="L9" s="112">
        <f>'[1]Saisie'!AK12</f>
      </c>
    </row>
    <row r="10" spans="1:12" ht="15.75">
      <c r="A10" s="109">
        <f>'[1]Saisie'!E13</f>
        <v>0</v>
      </c>
      <c r="B10" s="110">
        <f>'[1]Saisie'!F13</f>
      </c>
      <c r="C10" s="111">
        <f>'[1]Saisie'!AB13</f>
        <v>0</v>
      </c>
      <c r="D10" s="111">
        <f>'[1]Saisie'!AC13</f>
        <v>0</v>
      </c>
      <c r="E10" s="111">
        <f>'[1]Saisie'!AD13</f>
        <v>0</v>
      </c>
      <c r="F10" s="111">
        <f>'[1]Saisie'!AE13</f>
        <v>0</v>
      </c>
      <c r="G10" s="111">
        <f>'[1]Saisie'!AF13</f>
        <v>0</v>
      </c>
      <c r="H10" s="111">
        <f>'[1]Saisie'!AG13</f>
        <v>0</v>
      </c>
      <c r="I10" s="111">
        <f>'[1]Saisie'!AH13</f>
        <v>0</v>
      </c>
      <c r="J10" s="111">
        <f>'[1]Saisie'!AI13</f>
      </c>
      <c r="K10" s="111">
        <f>'[1]Saisie'!AJ13</f>
      </c>
      <c r="L10" s="112">
        <f>'[1]Saisie'!AK13</f>
      </c>
    </row>
    <row r="11" spans="1:12" ht="15.75">
      <c r="A11" s="109">
        <f>'[1]Saisie'!E14</f>
        <v>0</v>
      </c>
      <c r="B11" s="110">
        <f>'[1]Saisie'!F14</f>
      </c>
      <c r="C11" s="111">
        <f>'[1]Saisie'!AB14</f>
        <v>0</v>
      </c>
      <c r="D11" s="111">
        <f>'[1]Saisie'!AC14</f>
        <v>0</v>
      </c>
      <c r="E11" s="111">
        <f>'[1]Saisie'!AD14</f>
        <v>0</v>
      </c>
      <c r="F11" s="111">
        <f>'[1]Saisie'!AE14</f>
        <v>0</v>
      </c>
      <c r="G11" s="111">
        <f>'[1]Saisie'!AF14</f>
        <v>0</v>
      </c>
      <c r="H11" s="111">
        <f>'[1]Saisie'!AG14</f>
        <v>0</v>
      </c>
      <c r="I11" s="111">
        <f>'[1]Saisie'!AH14</f>
        <v>0</v>
      </c>
      <c r="J11" s="111">
        <f>'[1]Saisie'!AI14</f>
      </c>
      <c r="K11" s="111">
        <f>'[1]Saisie'!AJ14</f>
      </c>
      <c r="L11" s="112">
        <f>'[1]Saisie'!AK14</f>
      </c>
    </row>
    <row r="12" spans="1:12" ht="15.75">
      <c r="A12" s="109">
        <f>'[1]Saisie'!E15</f>
        <v>0</v>
      </c>
      <c r="B12" s="110">
        <f>'[1]Saisie'!F15</f>
      </c>
      <c r="C12" s="111">
        <f>'[1]Saisie'!AB15</f>
        <v>0</v>
      </c>
      <c r="D12" s="111">
        <f>'[1]Saisie'!AC15</f>
        <v>0</v>
      </c>
      <c r="E12" s="111">
        <f>'[1]Saisie'!AD15</f>
        <v>0</v>
      </c>
      <c r="F12" s="111">
        <f>'[1]Saisie'!AE15</f>
        <v>0</v>
      </c>
      <c r="G12" s="111">
        <f>'[1]Saisie'!AF15</f>
        <v>0</v>
      </c>
      <c r="H12" s="111">
        <f>'[1]Saisie'!AG15</f>
        <v>0</v>
      </c>
      <c r="I12" s="111">
        <f>'[1]Saisie'!AH15</f>
        <v>0</v>
      </c>
      <c r="J12" s="111">
        <f>'[1]Saisie'!AI15</f>
      </c>
      <c r="K12" s="111">
        <f>'[1]Saisie'!AJ15</f>
      </c>
      <c r="L12" s="112">
        <f>'[1]Saisie'!AK15</f>
      </c>
    </row>
    <row r="13" spans="1:12" ht="15.75">
      <c r="A13" s="109">
        <f>'[1]Saisie'!E16</f>
        <v>0</v>
      </c>
      <c r="B13" s="110">
        <f>'[1]Saisie'!F16</f>
      </c>
      <c r="C13" s="111">
        <f>'[1]Saisie'!AB16</f>
        <v>0</v>
      </c>
      <c r="D13" s="111">
        <f>'[1]Saisie'!AC16</f>
        <v>0</v>
      </c>
      <c r="E13" s="111">
        <f>'[1]Saisie'!AD16</f>
        <v>0</v>
      </c>
      <c r="F13" s="111">
        <f>'[1]Saisie'!AE16</f>
        <v>0</v>
      </c>
      <c r="G13" s="111">
        <f>'[1]Saisie'!AF16</f>
        <v>0</v>
      </c>
      <c r="H13" s="111">
        <f>'[1]Saisie'!AG16</f>
        <v>0</v>
      </c>
      <c r="I13" s="111">
        <f>'[1]Saisie'!AH16</f>
        <v>0</v>
      </c>
      <c r="J13" s="111">
        <f>'[1]Saisie'!AI16</f>
      </c>
      <c r="K13" s="111">
        <f>'[1]Saisie'!AJ16</f>
      </c>
      <c r="L13" s="112">
        <f>'[1]Saisie'!AK16</f>
      </c>
    </row>
    <row r="14" spans="1:12" ht="16.5" thickBot="1">
      <c r="A14" s="109">
        <f>'[1]Saisie'!E17</f>
        <v>0</v>
      </c>
      <c r="B14" s="110">
        <f>'[1]Saisie'!F17</f>
      </c>
      <c r="C14" s="111">
        <f>'[1]Saisie'!AB17</f>
        <v>0</v>
      </c>
      <c r="D14" s="111">
        <f>'[1]Saisie'!AC17</f>
        <v>0</v>
      </c>
      <c r="E14" s="111">
        <f>'[1]Saisie'!AD17</f>
        <v>0</v>
      </c>
      <c r="F14" s="111">
        <f>'[1]Saisie'!AE17</f>
        <v>0</v>
      </c>
      <c r="G14" s="111">
        <f>'[1]Saisie'!AF17</f>
        <v>0</v>
      </c>
      <c r="H14" s="111">
        <f>'[1]Saisie'!AG17</f>
        <v>0</v>
      </c>
      <c r="I14" s="111">
        <f>'[1]Saisie'!AH17</f>
        <v>0</v>
      </c>
      <c r="J14" s="111">
        <f>'[1]Saisie'!AI17</f>
      </c>
      <c r="K14" s="111">
        <f>'[1]Saisie'!AJ17</f>
      </c>
      <c r="L14" s="112">
        <f>'[1]Saisie'!AK17</f>
      </c>
    </row>
    <row r="15" spans="1:12" ht="16.5" thickBot="1">
      <c r="A15" s="113" t="s">
        <v>38</v>
      </c>
      <c r="B15" s="114"/>
      <c r="C15" s="115">
        <f>SUM(C5:C14)</f>
        <v>0</v>
      </c>
      <c r="D15" s="115">
        <f aca="true" t="shared" si="0" ref="D15:I15">SUM(D5:D14)</f>
        <v>0</v>
      </c>
      <c r="E15" s="115">
        <f t="shared" si="0"/>
        <v>0</v>
      </c>
      <c r="F15" s="115">
        <f t="shared" si="0"/>
        <v>0</v>
      </c>
      <c r="G15" s="115">
        <f t="shared" si="0"/>
        <v>0</v>
      </c>
      <c r="H15" s="115">
        <f t="shared" si="0"/>
        <v>0</v>
      </c>
      <c r="I15" s="115">
        <f t="shared" si="0"/>
        <v>0</v>
      </c>
      <c r="J15" s="115">
        <f>SUM(J5:J14)</f>
        <v>0</v>
      </c>
      <c r="K15" s="116">
        <f>SUM(K5:K14)</f>
        <v>0</v>
      </c>
      <c r="L15" s="117">
        <f>IF(J15=0,"",SUM(J15/K15))</f>
      </c>
    </row>
    <row r="16" spans="1:12" ht="16.5" thickBot="1">
      <c r="A16" s="113" t="s">
        <v>39</v>
      </c>
      <c r="B16" s="114"/>
      <c r="C16" s="118">
        <f>VLOOKUP(C3,'[1]Administratif'!$CT$5:$DI$17,12,FALSE)</f>
        <v>695</v>
      </c>
      <c r="D16" s="118">
        <f>VLOOKUP(D3,'[1]Administratif'!$CT$5:$DI$17,13,FALSE)</f>
        <v>759</v>
      </c>
      <c r="E16" s="118">
        <f>VLOOKUP(E3,'[1]Administratif'!$CT$5:$DI$17,14,FALSE)</f>
        <v>778</v>
      </c>
      <c r="F16" s="118">
        <f>VLOOKUP(F3,'[1]Administratif'!$CT$5:$DI$17,15,FALSE)</f>
        <v>923</v>
      </c>
      <c r="G16" s="118">
        <f>VLOOKUP(G3,'[1]Administratif'!$CT$5:$DI$17,16,FALSE)</f>
        <v>868</v>
      </c>
      <c r="H16" s="118"/>
      <c r="I16" s="118"/>
      <c r="J16" s="115">
        <f>SUM(C16:I16)</f>
        <v>4023</v>
      </c>
      <c r="K16" s="119">
        <f>SUM(VLOOKUP($C3,'[1]Administratif'!$CT$87:$ED$96,12,FALSE),VLOOKUP($D3,'[1]Administratif'!$CT$87:$ED$96,13,FALSE),VLOOKUP($E3,'[1]Administratif'!$CT$87:$ED$96,14,FALSE),VLOOKUP($F3,'[1]Administratif'!$CT$87:$ED$96,15,FALSE),VLOOKUP($G3,'[1]Administratif'!$CT$87:$ED$96,16,FALSE))</f>
        <v>25</v>
      </c>
      <c r="L16" s="120">
        <f>IF(J16=0,"",SUM(J16/K16))</f>
        <v>160.92</v>
      </c>
    </row>
    <row r="17" spans="1:12" ht="16.5" thickBot="1">
      <c r="A17" s="113" t="s">
        <v>40</v>
      </c>
      <c r="B17" s="114"/>
      <c r="C17" s="121">
        <f>IF(C15=0,"",IF(AND(C15=0,C16=0),"",IF(C15&gt;C16,3,(IF(C15&lt;C16,1,(IF(C15=C16,2)))))))</f>
      </c>
      <c r="D17" s="121">
        <f>IF(D15=0,"",IF(AND(D15=0,D16=0),"",IF(D15&gt;D16,3,(IF(D15&lt;D16,1,(IF(D15=D16,2)))))))</f>
      </c>
      <c r="E17" s="121">
        <f>IF(E15=0,"",IF(AND(E15=0,E16=0),"",IF(E15&gt;E16,3,(IF(E15&lt;E16,1,(IF(E15=E16,2)))))))</f>
      </c>
      <c r="F17" s="121">
        <f>IF(F15=0,"",IF(AND(F15=0,F16=0),"",IF(F15&gt;F16,3,(IF(F15&lt;F16,1,(IF(F15=F16,2)))))))</f>
      </c>
      <c r="G17" s="121">
        <f>IF(G15=0,"",IF(AND(G15=0,G16=0),"",IF(G15&gt;G16,3,(IF(G15&lt;G16,1,(IF(G15=G16,2)))))))</f>
      </c>
      <c r="H17" s="121"/>
      <c r="I17" s="121"/>
      <c r="J17" s="115">
        <f>SUM(C17:I17)</f>
        <v>0</v>
      </c>
      <c r="K17" s="122"/>
      <c r="L17" s="123"/>
    </row>
    <row r="18" spans="1:12" ht="15.75">
      <c r="A18" s="124" t="s">
        <v>41</v>
      </c>
      <c r="B18" s="125"/>
      <c r="C18" s="126"/>
      <c r="D18" s="126"/>
      <c r="E18" s="126"/>
      <c r="F18" s="127"/>
      <c r="G18" s="127"/>
      <c r="H18" s="127"/>
      <c r="I18" s="127"/>
      <c r="J18" s="128"/>
      <c r="K18" s="129"/>
      <c r="L18" s="129"/>
    </row>
    <row r="19" spans="1:12" ht="18.75">
      <c r="A19" s="130" t="str">
        <f>A1</f>
        <v>CHAMPIONNAT DES CLUBS HOMMES 2015</v>
      </c>
      <c r="B19" s="130"/>
      <c r="C19" s="131"/>
      <c r="D19" s="131"/>
      <c r="E19" s="131"/>
      <c r="F19" s="131"/>
      <c r="G19" s="131"/>
      <c r="H19" s="131"/>
      <c r="I19" s="131"/>
      <c r="J19" s="131"/>
      <c r="K19" s="131"/>
      <c r="L19" s="132"/>
    </row>
    <row r="20" spans="1:12" ht="18.75">
      <c r="A20" s="130" t="str">
        <f>A2</f>
        <v>REGIONALE 2B - 3ème Journée - 20/09/2015 - Evreux</v>
      </c>
      <c r="B20" s="130"/>
      <c r="C20" s="131"/>
      <c r="D20" s="131"/>
      <c r="E20" s="131"/>
      <c r="F20" s="131"/>
      <c r="G20" s="131"/>
      <c r="H20" s="131"/>
      <c r="I20" s="131"/>
      <c r="J20" s="131"/>
      <c r="K20" s="131"/>
      <c r="L20" s="132"/>
    </row>
    <row r="21" spans="1:12" ht="157.5">
      <c r="A21" s="99" t="str">
        <f>'[1]Administratif'!J6</f>
        <v>TITANS ROUEN 1</v>
      </c>
      <c r="B21" s="100"/>
      <c r="C21" s="101" t="str">
        <f>VLOOKUP($A21,'[1]Administratif'!$BU$34:$CO$46,13,FALSE)</f>
        <v>BC LAC DE CANIEL 2</v>
      </c>
      <c r="D21" s="101" t="str">
        <f>VLOOKUP($A21,'[1]Administratif'!$BU$34:$CO$46,14,FALSE)</f>
        <v>CBC YVETÔT 2</v>
      </c>
      <c r="E21" s="101" t="str">
        <f>VLOOKUP($A21,'[1]Administratif'!$BU$34:$CO$46,15,FALSE)</f>
        <v>ASPTT ROUEN</v>
      </c>
      <c r="F21" s="101" t="str">
        <f>VLOOKUP($A21,'[1]Administratif'!$BU$34:$CO$46,16,FALSE)</f>
        <v>AVEUGLE</v>
      </c>
      <c r="G21" s="101" t="str">
        <f>VLOOKUP($A21,'[1]Administratif'!$BU$34:$CO$46,17,FALSE)</f>
        <v>BCRD ROUEN</v>
      </c>
      <c r="H21" s="101">
        <f>VLOOKUP($A21,'[1]Administratif'!$BU$34:$CO$46,18,FALSE)</f>
        <v>0</v>
      </c>
      <c r="I21" s="101">
        <f>VLOOKUP($A21,'[1]Administratif'!$BU$34:$CO$46,19,FALSE)</f>
        <v>0</v>
      </c>
      <c r="J21" s="102" t="s">
        <v>33</v>
      </c>
      <c r="K21" s="102" t="s">
        <v>34</v>
      </c>
      <c r="L21" s="102" t="s">
        <v>35</v>
      </c>
    </row>
    <row r="22" spans="1:12" ht="15.75">
      <c r="A22" s="103" t="s">
        <v>36</v>
      </c>
      <c r="B22" s="104" t="s">
        <v>37</v>
      </c>
      <c r="C22" s="105">
        <f>VLOOKUP($A21,'[1]Administratif'!$J$5:$BH$16,29,FALSE)</f>
        <v>10</v>
      </c>
      <c r="D22" s="105">
        <f>VLOOKUP($A21,'[1]Administratif'!$J$5:$BH$16,30,FALSE)</f>
        <v>8</v>
      </c>
      <c r="E22" s="105">
        <f>VLOOKUP($A21,'[1]Administratif'!$J$5:$BH$16,31,FALSE)</f>
        <v>12</v>
      </c>
      <c r="F22" s="105">
        <f>VLOOKUP($A21,'[1]Administratif'!$J$5:$BH$16,32,FALSE)</f>
        <v>9</v>
      </c>
      <c r="G22" s="105">
        <f>VLOOKUP($A21,'[1]Administratif'!$J$5:$BH$16,33,FALSE)</f>
        <v>11</v>
      </c>
      <c r="H22" s="105">
        <f>VLOOKUP($A21,'[1]Administratif'!$J$5:$AV$16,34,FALSE)</f>
        <v>6</v>
      </c>
      <c r="I22" s="105">
        <f>VLOOKUP($A21,'[1]Administratif'!$J$5:$AV$16,35,FALSE)</f>
        <v>6</v>
      </c>
      <c r="J22" s="106"/>
      <c r="K22" s="107"/>
      <c r="L22" s="108"/>
    </row>
    <row r="23" spans="1:12" ht="15.75">
      <c r="A23" s="109" t="str">
        <f>'[1]Saisie'!E18</f>
        <v>10 100505</v>
      </c>
      <c r="B23" s="110" t="str">
        <f>'[1]Saisie'!F18</f>
        <v>MALANDIN Jason</v>
      </c>
      <c r="C23" s="111">
        <f>'[1]Saisie'!AB18</f>
        <v>235</v>
      </c>
      <c r="D23" s="111">
        <f>'[1]Saisie'!AC18</f>
        <v>152</v>
      </c>
      <c r="E23" s="111">
        <f>'[1]Saisie'!AD18</f>
        <v>174</v>
      </c>
      <c r="F23" s="111">
        <f>'[1]Saisie'!AE18</f>
        <v>255</v>
      </c>
      <c r="G23" s="111">
        <f>'[1]Saisie'!AF18</f>
        <v>203</v>
      </c>
      <c r="H23" s="111">
        <f>'[1]Saisie'!AG18</f>
        <v>0</v>
      </c>
      <c r="I23" s="111">
        <f>'[1]Saisie'!AH18</f>
        <v>0</v>
      </c>
      <c r="J23" s="111">
        <f>'[1]Saisie'!AI18</f>
        <v>1019</v>
      </c>
      <c r="K23" s="111">
        <f>'[1]Saisie'!AJ18</f>
        <v>5</v>
      </c>
      <c r="L23" s="112">
        <f>'[1]Saisie'!AK18</f>
        <v>203.8</v>
      </c>
    </row>
    <row r="24" spans="1:12" ht="15.75">
      <c r="A24" s="109" t="str">
        <f>'[1]Saisie'!E19</f>
        <v>95 80576</v>
      </c>
      <c r="B24" s="110" t="str">
        <f>'[1]Saisie'!F19</f>
        <v>PELLISSON Olivier</v>
      </c>
      <c r="C24" s="111">
        <f>'[1]Saisie'!AB19</f>
        <v>192</v>
      </c>
      <c r="D24" s="111">
        <f>'[1]Saisie'!AC19</f>
        <v>149</v>
      </c>
      <c r="E24" s="111">
        <f>'[1]Saisie'!AD19</f>
        <v>153</v>
      </c>
      <c r="F24" s="111">
        <f>'[1]Saisie'!AE19</f>
        <v>180</v>
      </c>
      <c r="G24" s="111">
        <f>'[1]Saisie'!AF19</f>
        <v>216</v>
      </c>
      <c r="H24" s="111">
        <f>'[1]Saisie'!AG19</f>
        <v>0</v>
      </c>
      <c r="I24" s="111">
        <f>'[1]Saisie'!AH19</f>
        <v>0</v>
      </c>
      <c r="J24" s="111">
        <f>'[1]Saisie'!AI19</f>
        <v>890</v>
      </c>
      <c r="K24" s="111">
        <f>'[1]Saisie'!AJ19</f>
        <v>5</v>
      </c>
      <c r="L24" s="112">
        <f>'[1]Saisie'!AK19</f>
        <v>178</v>
      </c>
    </row>
    <row r="25" spans="1:12" ht="15.75">
      <c r="A25" s="109" t="str">
        <f>'[1]Saisie'!E20</f>
        <v>3 64922</v>
      </c>
      <c r="B25" s="110" t="str">
        <f>'[1]Saisie'!F20</f>
        <v>CHEVALIER Pierre</v>
      </c>
      <c r="C25" s="111">
        <f>'[1]Saisie'!AB20</f>
        <v>138</v>
      </c>
      <c r="D25" s="111">
        <f>'[1]Saisie'!AC20</f>
        <v>116</v>
      </c>
      <c r="E25" s="111">
        <f>'[1]Saisie'!AD20</f>
        <v>130</v>
      </c>
      <c r="F25" s="111">
        <f>'[1]Saisie'!AE20</f>
        <v>152</v>
      </c>
      <c r="G25" s="111">
        <f>'[1]Saisie'!AF20</f>
        <v>162</v>
      </c>
      <c r="H25" s="111">
        <f>'[1]Saisie'!AG20</f>
        <v>0</v>
      </c>
      <c r="I25" s="111">
        <f>'[1]Saisie'!AH20</f>
        <v>0</v>
      </c>
      <c r="J25" s="111">
        <f>'[1]Saisie'!AI20</f>
        <v>698</v>
      </c>
      <c r="K25" s="111">
        <f>'[1]Saisie'!AJ20</f>
        <v>5</v>
      </c>
      <c r="L25" s="112">
        <f>'[1]Saisie'!AK20</f>
        <v>139.6</v>
      </c>
    </row>
    <row r="26" spans="1:12" ht="15.75">
      <c r="A26" s="109" t="str">
        <f>'[1]Saisie'!E21</f>
        <v>10 99461</v>
      </c>
      <c r="B26" s="110" t="str">
        <f>'[1]Saisie'!F21</f>
        <v>CORBET Christophe</v>
      </c>
      <c r="C26" s="111">
        <f>'[1]Saisie'!AB21</f>
        <v>0</v>
      </c>
      <c r="D26" s="111">
        <f>'[1]Saisie'!AC21</f>
        <v>0</v>
      </c>
      <c r="E26" s="111">
        <f>'[1]Saisie'!AD21</f>
        <v>0</v>
      </c>
      <c r="F26" s="111">
        <f>'[1]Saisie'!AE21</f>
        <v>0</v>
      </c>
      <c r="G26" s="111">
        <f>'[1]Saisie'!AF21</f>
        <v>0</v>
      </c>
      <c r="H26" s="111">
        <f>'[1]Saisie'!AG21</f>
        <v>0</v>
      </c>
      <c r="I26" s="111">
        <f>'[1]Saisie'!AH21</f>
        <v>0</v>
      </c>
      <c r="J26" s="111">
        <f>'[1]Saisie'!AI21</f>
        <v>0</v>
      </c>
      <c r="K26" s="111">
        <f>'[1]Saisie'!AJ21</f>
        <v>0</v>
      </c>
      <c r="L26" s="112">
        <f>'[1]Saisie'!AK21</f>
      </c>
    </row>
    <row r="27" spans="1:12" ht="15.75">
      <c r="A27" s="109" t="str">
        <f>'[1]Saisie'!E22</f>
        <v>0 60313</v>
      </c>
      <c r="B27" s="110" t="str">
        <f>'[1]Saisie'!F22</f>
        <v>CHEVALIER Cédric</v>
      </c>
      <c r="C27" s="111">
        <f>'[1]Saisie'!AB22</f>
        <v>168</v>
      </c>
      <c r="D27" s="111">
        <f>'[1]Saisie'!AC22</f>
        <v>180</v>
      </c>
      <c r="E27" s="111">
        <f>'[1]Saisie'!AD22</f>
        <v>181</v>
      </c>
      <c r="F27" s="111">
        <f>'[1]Saisie'!AE22</f>
        <v>179</v>
      </c>
      <c r="G27" s="111">
        <f>'[1]Saisie'!AF22</f>
        <v>141</v>
      </c>
      <c r="H27" s="111">
        <f>'[1]Saisie'!AG22</f>
        <v>0</v>
      </c>
      <c r="I27" s="111">
        <f>'[1]Saisie'!AH22</f>
        <v>0</v>
      </c>
      <c r="J27" s="111">
        <f>'[1]Saisie'!AI22</f>
        <v>849</v>
      </c>
      <c r="K27" s="111">
        <f>'[1]Saisie'!AJ22</f>
        <v>5</v>
      </c>
      <c r="L27" s="112">
        <f>'[1]Saisie'!AK22</f>
        <v>169.8</v>
      </c>
    </row>
    <row r="28" spans="1:12" ht="15.75">
      <c r="A28" s="109" t="str">
        <f>'[1]Saisie'!E23</f>
        <v>0 61236</v>
      </c>
      <c r="B28" s="110" t="str">
        <f>'[1]Saisie'!F23</f>
        <v>CHEVALIER Laurent</v>
      </c>
      <c r="C28" s="111">
        <f>'[1]Saisie'!AB23</f>
        <v>0</v>
      </c>
      <c r="D28" s="111">
        <f>'[1]Saisie'!AC23</f>
        <v>0</v>
      </c>
      <c r="E28" s="111">
        <f>'[1]Saisie'!AD23</f>
        <v>0</v>
      </c>
      <c r="F28" s="111">
        <f>'[1]Saisie'!AE23</f>
        <v>0</v>
      </c>
      <c r="G28" s="111">
        <f>'[1]Saisie'!AF23</f>
        <v>0</v>
      </c>
      <c r="H28" s="111">
        <f>'[1]Saisie'!AG23</f>
        <v>0</v>
      </c>
      <c r="I28" s="111">
        <f>'[1]Saisie'!AH23</f>
        <v>0</v>
      </c>
      <c r="J28" s="111">
        <f>'[1]Saisie'!AI23</f>
        <v>0</v>
      </c>
      <c r="K28" s="111">
        <f>'[1]Saisie'!AJ23</f>
        <v>0</v>
      </c>
      <c r="L28" s="112">
        <f>'[1]Saisie'!AK23</f>
      </c>
    </row>
    <row r="29" spans="1:12" ht="15.75">
      <c r="A29" s="109" t="str">
        <f>'[1]Saisie'!E24</f>
        <v>4 87449</v>
      </c>
      <c r="B29" s="110" t="str">
        <f>'[1]Saisie'!F24</f>
        <v>LOURENCO Manuel</v>
      </c>
      <c r="C29" s="111">
        <f>'[1]Saisie'!AB24</f>
        <v>165</v>
      </c>
      <c r="D29" s="111">
        <f>'[1]Saisie'!AC24</f>
        <v>134</v>
      </c>
      <c r="E29" s="111">
        <f>'[1]Saisie'!AD24</f>
        <v>151</v>
      </c>
      <c r="F29" s="111">
        <f>'[1]Saisie'!AE24</f>
        <v>157</v>
      </c>
      <c r="G29" s="111">
        <f>'[1]Saisie'!AF24</f>
        <v>214</v>
      </c>
      <c r="H29" s="111">
        <f>'[1]Saisie'!AG24</f>
        <v>0</v>
      </c>
      <c r="I29" s="111">
        <f>'[1]Saisie'!AH24</f>
        <v>0</v>
      </c>
      <c r="J29" s="111">
        <f>'[1]Saisie'!AI24</f>
        <v>821</v>
      </c>
      <c r="K29" s="111">
        <f>'[1]Saisie'!AJ24</f>
        <v>5</v>
      </c>
      <c r="L29" s="112">
        <f>'[1]Saisie'!AK24</f>
        <v>164.2</v>
      </c>
    </row>
    <row r="30" spans="1:12" ht="15.75">
      <c r="A30" s="109">
        <f>'[1]Saisie'!E25</f>
        <v>0</v>
      </c>
      <c r="B30" s="110">
        <f>'[1]Saisie'!F25</f>
      </c>
      <c r="C30" s="111">
        <f>'[1]Saisie'!AB25</f>
        <v>0</v>
      </c>
      <c r="D30" s="111">
        <f>'[1]Saisie'!AC25</f>
        <v>0</v>
      </c>
      <c r="E30" s="111">
        <f>'[1]Saisie'!AD25</f>
        <v>0</v>
      </c>
      <c r="F30" s="111">
        <f>'[1]Saisie'!AE25</f>
        <v>0</v>
      </c>
      <c r="G30" s="111">
        <f>'[1]Saisie'!AF25</f>
        <v>0</v>
      </c>
      <c r="H30" s="111">
        <f>'[1]Saisie'!AG25</f>
        <v>0</v>
      </c>
      <c r="I30" s="111">
        <f>'[1]Saisie'!AH25</f>
        <v>0</v>
      </c>
      <c r="J30" s="111">
        <f>'[1]Saisie'!AI25</f>
      </c>
      <c r="K30" s="111">
        <f>'[1]Saisie'!AJ25</f>
      </c>
      <c r="L30" s="112">
        <f>'[1]Saisie'!AK25</f>
      </c>
    </row>
    <row r="31" spans="1:12" ht="15.75">
      <c r="A31" s="109">
        <f>'[1]Saisie'!E26</f>
        <v>0</v>
      </c>
      <c r="B31" s="110">
        <f>'[1]Saisie'!F26</f>
      </c>
      <c r="C31" s="111">
        <f>'[1]Saisie'!AB26</f>
        <v>0</v>
      </c>
      <c r="D31" s="111">
        <f>'[1]Saisie'!AC26</f>
        <v>0</v>
      </c>
      <c r="E31" s="111">
        <f>'[1]Saisie'!AD26</f>
        <v>0</v>
      </c>
      <c r="F31" s="111">
        <f>'[1]Saisie'!AE26</f>
        <v>0</v>
      </c>
      <c r="G31" s="111">
        <f>'[1]Saisie'!AF26</f>
        <v>0</v>
      </c>
      <c r="H31" s="111">
        <f>'[1]Saisie'!AG26</f>
        <v>0</v>
      </c>
      <c r="I31" s="111">
        <f>'[1]Saisie'!AH26</f>
        <v>0</v>
      </c>
      <c r="J31" s="111">
        <f>'[1]Saisie'!AI26</f>
      </c>
      <c r="K31" s="111">
        <f>'[1]Saisie'!AJ26</f>
      </c>
      <c r="L31" s="112">
        <f>'[1]Saisie'!AK26</f>
      </c>
    </row>
    <row r="32" spans="1:12" ht="16.5" thickBot="1">
      <c r="A32" s="109">
        <f>'[1]Saisie'!E27</f>
        <v>0</v>
      </c>
      <c r="B32" s="110">
        <f>'[1]Saisie'!F27</f>
      </c>
      <c r="C32" s="111">
        <f>'[1]Saisie'!AB27</f>
        <v>0</v>
      </c>
      <c r="D32" s="111">
        <f>'[1]Saisie'!AC27</f>
        <v>0</v>
      </c>
      <c r="E32" s="111">
        <f>'[1]Saisie'!AD27</f>
        <v>0</v>
      </c>
      <c r="F32" s="111">
        <f>'[1]Saisie'!AE27</f>
        <v>0</v>
      </c>
      <c r="G32" s="111">
        <f>'[1]Saisie'!AF27</f>
        <v>0</v>
      </c>
      <c r="H32" s="111">
        <f>'[1]Saisie'!AG27</f>
        <v>0</v>
      </c>
      <c r="I32" s="111">
        <f>'[1]Saisie'!AH27</f>
        <v>0</v>
      </c>
      <c r="J32" s="111">
        <f>'[1]Saisie'!AI27</f>
      </c>
      <c r="K32" s="111">
        <f>'[1]Saisie'!AJ27</f>
      </c>
      <c r="L32" s="112">
        <f>'[1]Saisie'!AK27</f>
      </c>
    </row>
    <row r="33" spans="1:12" ht="16.5" thickBot="1">
      <c r="A33" s="113" t="s">
        <v>38</v>
      </c>
      <c r="B33" s="114"/>
      <c r="C33" s="115">
        <f aca="true" t="shared" si="1" ref="C33:I33">SUM(C23:C32)</f>
        <v>898</v>
      </c>
      <c r="D33" s="115">
        <f t="shared" si="1"/>
        <v>731</v>
      </c>
      <c r="E33" s="115">
        <f t="shared" si="1"/>
        <v>789</v>
      </c>
      <c r="F33" s="115">
        <f t="shared" si="1"/>
        <v>923</v>
      </c>
      <c r="G33" s="115">
        <f t="shared" si="1"/>
        <v>936</v>
      </c>
      <c r="H33" s="115">
        <f t="shared" si="1"/>
        <v>0</v>
      </c>
      <c r="I33" s="115">
        <f t="shared" si="1"/>
        <v>0</v>
      </c>
      <c r="J33" s="115">
        <f>SUM(J23:J32)</f>
        <v>4277</v>
      </c>
      <c r="K33" s="116">
        <f>SUM(K23:K32)</f>
        <v>25</v>
      </c>
      <c r="L33" s="117">
        <f>IF(J33=0,"",SUM(J33/K33))</f>
        <v>171.08</v>
      </c>
    </row>
    <row r="34" spans="1:12" ht="16.5" thickBot="1">
      <c r="A34" s="113" t="s">
        <v>39</v>
      </c>
      <c r="B34" s="114"/>
      <c r="C34" s="118">
        <f>VLOOKUP(C21,'[1]Administratif'!$CT$5:$DI$17,12,FALSE)</f>
        <v>819</v>
      </c>
      <c r="D34" s="118">
        <f>VLOOKUP(D21,'[1]Administratif'!$CT$5:$DI$17,13,FALSE)</f>
        <v>843</v>
      </c>
      <c r="E34" s="118">
        <f>VLOOKUP(E21,'[1]Administratif'!$CT$5:$DI$17,14,FALSE)</f>
        <v>800</v>
      </c>
      <c r="F34" s="118">
        <f>VLOOKUP(F21,'[1]Administratif'!$CT$5:$DI$17,15,FALSE)</f>
        <v>0</v>
      </c>
      <c r="G34" s="118">
        <f>VLOOKUP(G21,'[1]Administratif'!$CT$5:$DI$17,16,FALSE)</f>
        <v>676</v>
      </c>
      <c r="H34" s="118"/>
      <c r="I34" s="118"/>
      <c r="J34" s="115">
        <f>SUM(C34:I34)</f>
        <v>3138</v>
      </c>
      <c r="K34" s="119">
        <f>SUM(VLOOKUP($C21,'[1]Administratif'!$CT$87:$ED$96,12,FALSE),VLOOKUP($D21,'[1]Administratif'!$CT$87:$ED$96,13,FALSE),VLOOKUP($E21,'[1]Administratif'!$CT$87:$ED$96,14,FALSE),VLOOKUP($F21,'[1]Administratif'!$CT$87:$ED$96,15,FALSE),VLOOKUP($G21,'[1]Administratif'!$CT$87:$ED$96,16,FALSE))</f>
        <v>20</v>
      </c>
      <c r="L34" s="120">
        <f>IF(J34=0,"",SUM(J34/K34))</f>
        <v>156.9</v>
      </c>
    </row>
    <row r="35" spans="1:12" ht="16.5" thickBot="1">
      <c r="A35" s="113" t="s">
        <v>40</v>
      </c>
      <c r="B35" s="114"/>
      <c r="C35" s="121">
        <f>IF(C33=0,"",IF(AND(C33=0,C34=0),"",IF(C33&gt;C34,3,(IF(C33&lt;C34,1,(IF(C33=C34,2)))))))</f>
        <v>3</v>
      </c>
      <c r="D35" s="121">
        <f>IF(D33=0,"",IF(AND(D33=0,D34=0),"",IF(D33&gt;D34,3,(IF(D33&lt;D34,1,(IF(D33=D34,2)))))))</f>
        <v>1</v>
      </c>
      <c r="E35" s="121">
        <f>IF(E33=0,"",IF(AND(E33=0,E34=0),"",IF(E33&gt;E34,3,(IF(E33&lt;E34,1,(IF(E33=E34,2)))))))</f>
        <v>1</v>
      </c>
      <c r="F35" s="121">
        <f>IF(F33=0,"",IF(AND(F33=0,F34=0),"",IF(F33&gt;F34,3,(IF(F33&lt;F34,1,(IF(F33=F34,2)))))))</f>
        <v>3</v>
      </c>
      <c r="G35" s="121">
        <f>IF(G33=0,"",IF(AND(G33=0,G34=0),"",IF(G33&gt;G34,3,(IF(G33&lt;G34,1,(IF(G33=G34,2)))))))</f>
        <v>3</v>
      </c>
      <c r="H35" s="121"/>
      <c r="I35" s="121"/>
      <c r="J35" s="115">
        <f>SUM(C35:I35)</f>
        <v>11</v>
      </c>
      <c r="K35" s="122"/>
      <c r="L35" s="123"/>
    </row>
    <row r="36" spans="1:12" ht="15.75">
      <c r="A36" s="124" t="s">
        <v>41</v>
      </c>
      <c r="B36" s="125"/>
      <c r="C36" s="126"/>
      <c r="D36" s="126"/>
      <c r="E36" s="126"/>
      <c r="F36" s="127"/>
      <c r="G36" s="127"/>
      <c r="H36" s="127"/>
      <c r="I36" s="127"/>
      <c r="J36" s="128"/>
      <c r="K36" s="129"/>
      <c r="L36" s="129"/>
    </row>
    <row r="37" spans="1:12" ht="18.75">
      <c r="A37" s="130" t="str">
        <f>A1</f>
        <v>CHAMPIONNAT DES CLUBS HOMMES 2015</v>
      </c>
      <c r="B37" s="130"/>
      <c r="C37" s="131"/>
      <c r="D37" s="131"/>
      <c r="E37" s="131"/>
      <c r="F37" s="131"/>
      <c r="G37" s="131"/>
      <c r="H37" s="131"/>
      <c r="I37" s="131"/>
      <c r="J37" s="131"/>
      <c r="K37" s="131"/>
      <c r="L37" s="132"/>
    </row>
    <row r="38" spans="1:12" ht="18.75">
      <c r="A38" s="130" t="str">
        <f>A2</f>
        <v>REGIONALE 2B - 3ème Journée - 20/09/2015 - Evreux</v>
      </c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2"/>
    </row>
    <row r="39" spans="1:12" ht="157.5">
      <c r="A39" s="99" t="str">
        <f>'[1]Administratif'!J7</f>
        <v>ASPTT ROUEN</v>
      </c>
      <c r="B39" s="100"/>
      <c r="C39" s="101" t="str">
        <f>VLOOKUP($A39,'[1]Administratif'!$BU$34:$CO$46,13,FALSE)</f>
        <v>CBC YVETÔT 2</v>
      </c>
      <c r="D39" s="101" t="str">
        <f>VLOOKUP($A39,'[1]Administratif'!$BU$34:$CO$46,14,FALSE)</f>
        <v>AVEUGLE</v>
      </c>
      <c r="E39" s="101" t="str">
        <f>VLOOKUP($A39,'[1]Administratif'!$BU$34:$CO$46,15,FALSE)</f>
        <v>TITANS ROUEN 1</v>
      </c>
      <c r="F39" s="101" t="str">
        <f>VLOOKUP($A39,'[1]Administratif'!$BU$34:$CO$46,16,FALSE)</f>
        <v>BCRD ROUEN</v>
      </c>
      <c r="G39" s="101" t="str">
        <f>VLOOKUP($A39,'[1]Administratif'!$BU$34:$CO$46,17,FALSE)</f>
        <v>BC LAC DE CANIEL 2</v>
      </c>
      <c r="H39" s="101">
        <f>VLOOKUP($A39,'[1]Administratif'!$BU$34:$CO$46,18,FALSE)</f>
        <v>0</v>
      </c>
      <c r="I39" s="101">
        <f>VLOOKUP($A39,'[1]Administratif'!$BU$34:$CO$46,19,FALSE)</f>
        <v>0</v>
      </c>
      <c r="J39" s="102" t="s">
        <v>33</v>
      </c>
      <c r="K39" s="102" t="s">
        <v>34</v>
      </c>
      <c r="L39" s="102" t="s">
        <v>35</v>
      </c>
    </row>
    <row r="40" spans="1:12" ht="15.75">
      <c r="A40" s="103" t="s">
        <v>36</v>
      </c>
      <c r="B40" s="104" t="s">
        <v>37</v>
      </c>
      <c r="C40" s="105">
        <f>VLOOKUP($A39,'[1]Administratif'!$J$5:$BH$16,29,FALSE)</f>
        <v>12</v>
      </c>
      <c r="D40" s="105">
        <f>VLOOKUP($A39,'[1]Administratif'!$J$5:$BH$16,30,FALSE)</f>
        <v>10</v>
      </c>
      <c r="E40" s="105">
        <f>VLOOKUP($A39,'[1]Administratif'!$J$5:$BH$16,31,FALSE)</f>
        <v>11</v>
      </c>
      <c r="F40" s="105">
        <f>VLOOKUP($A39,'[1]Administratif'!$J$5:$BH$16,32,FALSE)</f>
        <v>8</v>
      </c>
      <c r="G40" s="105">
        <f>VLOOKUP($A39,'[1]Administratif'!$J$5:$BH$16,33,FALSE)</f>
        <v>9</v>
      </c>
      <c r="H40" s="105">
        <f>VLOOKUP($A39,'[1]Administratif'!$J$5:$AV$16,34,FALSE)</f>
        <v>6</v>
      </c>
      <c r="I40" s="105">
        <f>VLOOKUP($A39,'[1]Administratif'!$J$5:$AV$16,35,FALSE)</f>
        <v>6</v>
      </c>
      <c r="J40" s="106"/>
      <c r="K40" s="107"/>
      <c r="L40" s="108"/>
    </row>
    <row r="41" spans="1:12" ht="15.75">
      <c r="A41" s="109" t="str">
        <f>'[1]Saisie'!E28</f>
        <v>85 13403</v>
      </c>
      <c r="B41" s="110" t="str">
        <f>'[1]Saisie'!F28</f>
        <v>DUPOST William</v>
      </c>
      <c r="C41" s="111">
        <f>'[1]Saisie'!AB28</f>
        <v>178</v>
      </c>
      <c r="D41" s="111">
        <f>'[1]Saisie'!AC28</f>
        <v>146</v>
      </c>
      <c r="E41" s="111">
        <f>'[1]Saisie'!AD28</f>
        <v>166</v>
      </c>
      <c r="F41" s="111">
        <f>'[1]Saisie'!AE28</f>
        <v>158</v>
      </c>
      <c r="G41" s="111">
        <f>'[1]Saisie'!AF28</f>
        <v>183</v>
      </c>
      <c r="H41" s="111">
        <f>'[1]Saisie'!AG28</f>
        <v>0</v>
      </c>
      <c r="I41" s="111">
        <f>'[1]Saisie'!AH28</f>
        <v>0</v>
      </c>
      <c r="J41" s="111">
        <f>'[1]Saisie'!AI28</f>
        <v>831</v>
      </c>
      <c r="K41" s="111">
        <f>'[1]Saisie'!AJ28</f>
        <v>5</v>
      </c>
      <c r="L41" s="112">
        <f>'[1]Saisie'!AK28</f>
        <v>166.2</v>
      </c>
    </row>
    <row r="42" spans="1:12" ht="15.75">
      <c r="A42" s="109" t="str">
        <f>'[1]Saisie'!E29</f>
        <v>87 31379</v>
      </c>
      <c r="B42" s="110" t="str">
        <f>'[1]Saisie'!F29</f>
        <v>LANGLAIS Patrice</v>
      </c>
      <c r="C42" s="111">
        <f>'[1]Saisie'!AB29</f>
        <v>0</v>
      </c>
      <c r="D42" s="111">
        <f>'[1]Saisie'!AC29</f>
        <v>0</v>
      </c>
      <c r="E42" s="111">
        <f>'[1]Saisie'!AD29</f>
        <v>0</v>
      </c>
      <c r="F42" s="111">
        <f>'[1]Saisie'!AE29</f>
        <v>0</v>
      </c>
      <c r="G42" s="111">
        <f>'[1]Saisie'!AF29</f>
        <v>0</v>
      </c>
      <c r="H42" s="111">
        <f>'[1]Saisie'!AG29</f>
        <v>0</v>
      </c>
      <c r="I42" s="111">
        <f>'[1]Saisie'!AH29</f>
        <v>0</v>
      </c>
      <c r="J42" s="111">
        <f>'[1]Saisie'!AI29</f>
        <v>0</v>
      </c>
      <c r="K42" s="111">
        <f>'[1]Saisie'!AJ29</f>
        <v>0</v>
      </c>
      <c r="L42" s="112">
        <f>'[1]Saisie'!AK29</f>
      </c>
    </row>
    <row r="43" spans="1:12" ht="15.75">
      <c r="A43" s="109" t="str">
        <f>'[1]Saisie'!E30</f>
        <v>0 60610</v>
      </c>
      <c r="B43" s="110" t="str">
        <f>'[1]Saisie'!F30</f>
        <v>MAZE Pascal</v>
      </c>
      <c r="C43" s="111">
        <f>'[1]Saisie'!AB30</f>
        <v>159</v>
      </c>
      <c r="D43" s="111">
        <f>'[1]Saisie'!AC30</f>
        <v>110</v>
      </c>
      <c r="E43" s="111">
        <f>'[1]Saisie'!AD30</f>
        <v>176</v>
      </c>
      <c r="F43" s="111">
        <f>'[1]Saisie'!AE30</f>
        <v>186</v>
      </c>
      <c r="G43" s="111">
        <f>'[1]Saisie'!AF30</f>
        <v>137</v>
      </c>
      <c r="H43" s="111">
        <f>'[1]Saisie'!AG30</f>
        <v>0</v>
      </c>
      <c r="I43" s="111">
        <f>'[1]Saisie'!AH30</f>
        <v>0</v>
      </c>
      <c r="J43" s="111">
        <f>'[1]Saisie'!AI30</f>
        <v>768</v>
      </c>
      <c r="K43" s="111">
        <f>'[1]Saisie'!AJ30</f>
        <v>5</v>
      </c>
      <c r="L43" s="112">
        <f>'[1]Saisie'!AK30</f>
        <v>153.6</v>
      </c>
    </row>
    <row r="44" spans="1:12" ht="15.75">
      <c r="A44" s="109" t="str">
        <f>'[1]Saisie'!E31</f>
        <v>0 60021</v>
      </c>
      <c r="B44" s="110" t="str">
        <f>'[1]Saisie'!F31</f>
        <v>GILLES William</v>
      </c>
      <c r="C44" s="111">
        <f>'[1]Saisie'!AB31</f>
        <v>179</v>
      </c>
      <c r="D44" s="111">
        <f>'[1]Saisie'!AC31</f>
        <v>143</v>
      </c>
      <c r="E44" s="111">
        <f>'[1]Saisie'!AD31</f>
        <v>128</v>
      </c>
      <c r="F44" s="111">
        <f>'[1]Saisie'!AE31</f>
        <v>203</v>
      </c>
      <c r="G44" s="111">
        <f>'[1]Saisie'!AF31</f>
        <v>164</v>
      </c>
      <c r="H44" s="111">
        <f>'[1]Saisie'!AG31</f>
        <v>0</v>
      </c>
      <c r="I44" s="111">
        <f>'[1]Saisie'!AH31</f>
        <v>0</v>
      </c>
      <c r="J44" s="111">
        <f>'[1]Saisie'!AI31</f>
        <v>817</v>
      </c>
      <c r="K44" s="111">
        <f>'[1]Saisie'!AJ31</f>
        <v>5</v>
      </c>
      <c r="L44" s="112">
        <f>'[1]Saisie'!AK31</f>
        <v>163.4</v>
      </c>
    </row>
    <row r="45" spans="1:12" ht="15.75">
      <c r="A45" s="109" t="str">
        <f>'[1]Saisie'!E32</f>
        <v>89 724</v>
      </c>
      <c r="B45" s="110" t="str">
        <f>'[1]Saisie'!F32</f>
        <v>PELLERIN Jean-Marie</v>
      </c>
      <c r="C45" s="111">
        <f>'[1]Saisie'!AB32</f>
        <v>133</v>
      </c>
      <c r="D45" s="111">
        <f>'[1]Saisie'!AC32</f>
        <v>194</v>
      </c>
      <c r="E45" s="111">
        <f>'[1]Saisie'!AD32</f>
        <v>165</v>
      </c>
      <c r="F45" s="111">
        <f>'[1]Saisie'!AE32</f>
        <v>154</v>
      </c>
      <c r="G45" s="111">
        <f>'[1]Saisie'!AF32</f>
        <v>168</v>
      </c>
      <c r="H45" s="111">
        <f>'[1]Saisie'!AG32</f>
        <v>0</v>
      </c>
      <c r="I45" s="111">
        <f>'[1]Saisie'!AH32</f>
        <v>0</v>
      </c>
      <c r="J45" s="111">
        <f>'[1]Saisie'!AI32</f>
        <v>814</v>
      </c>
      <c r="K45" s="111">
        <f>'[1]Saisie'!AJ32</f>
        <v>5</v>
      </c>
      <c r="L45" s="112">
        <f>'[1]Saisie'!AK32</f>
        <v>162.8</v>
      </c>
    </row>
    <row r="46" spans="1:12" ht="15.75">
      <c r="A46" s="109" t="str">
        <f>'[1]Saisie'!E33</f>
        <v>12 103081</v>
      </c>
      <c r="B46" s="110" t="str">
        <f>'[1]Saisie'!F33</f>
        <v>LEVAILLANT Jean-Marc</v>
      </c>
      <c r="C46" s="111">
        <f>'[1]Saisie'!AB33</f>
        <v>0</v>
      </c>
      <c r="D46" s="111">
        <f>'[1]Saisie'!AC33</f>
        <v>0</v>
      </c>
      <c r="E46" s="111">
        <f>'[1]Saisie'!AD33</f>
        <v>0</v>
      </c>
      <c r="F46" s="111">
        <f>'[1]Saisie'!AE33</f>
        <v>0</v>
      </c>
      <c r="G46" s="111">
        <f>'[1]Saisie'!AF33</f>
        <v>0</v>
      </c>
      <c r="H46" s="111">
        <f>'[1]Saisie'!AG33</f>
        <v>0</v>
      </c>
      <c r="I46" s="111">
        <f>'[1]Saisie'!AH33</f>
        <v>0</v>
      </c>
      <c r="J46" s="111">
        <f>'[1]Saisie'!AI33</f>
        <v>0</v>
      </c>
      <c r="K46" s="111">
        <f>'[1]Saisie'!AJ33</f>
        <v>0</v>
      </c>
      <c r="L46" s="112">
        <f>'[1]Saisie'!AK33</f>
      </c>
    </row>
    <row r="47" spans="1:12" ht="15.75">
      <c r="A47" s="109" t="str">
        <f>'[1]Saisie'!E34</f>
        <v>9 98225</v>
      </c>
      <c r="B47" s="110" t="str">
        <f>'[1]Saisie'!F34</f>
        <v>MORELLEC Denis</v>
      </c>
      <c r="C47" s="111">
        <f>'[1]Saisie'!AB34</f>
        <v>0</v>
      </c>
      <c r="D47" s="111">
        <f>'[1]Saisie'!AC34</f>
        <v>0</v>
      </c>
      <c r="E47" s="111">
        <f>'[1]Saisie'!AD34</f>
        <v>0</v>
      </c>
      <c r="F47" s="111">
        <f>'[1]Saisie'!AE34</f>
        <v>0</v>
      </c>
      <c r="G47" s="111">
        <f>'[1]Saisie'!AF34</f>
        <v>0</v>
      </c>
      <c r="H47" s="111">
        <f>'[1]Saisie'!AG34</f>
        <v>0</v>
      </c>
      <c r="I47" s="111">
        <f>'[1]Saisie'!AH34</f>
        <v>0</v>
      </c>
      <c r="J47" s="111">
        <f>'[1]Saisie'!AI34</f>
        <v>0</v>
      </c>
      <c r="K47" s="111">
        <f>'[1]Saisie'!AJ34</f>
        <v>0</v>
      </c>
      <c r="L47" s="112">
        <f>'[1]Saisie'!AK34</f>
      </c>
    </row>
    <row r="48" spans="1:12" ht="15.75">
      <c r="A48" s="109" t="str">
        <f>'[1]Saisie'!E35</f>
        <v>89 59467</v>
      </c>
      <c r="B48" s="110" t="str">
        <f>'[1]Saisie'!F35</f>
        <v>MARTIN Didier</v>
      </c>
      <c r="C48" s="111">
        <f>'[1]Saisie'!AB35</f>
        <v>141</v>
      </c>
      <c r="D48" s="111">
        <f>'[1]Saisie'!AC35</f>
        <v>166</v>
      </c>
      <c r="E48" s="111">
        <f>'[1]Saisie'!AD35</f>
        <v>165</v>
      </c>
      <c r="F48" s="111">
        <f>'[1]Saisie'!AE35</f>
        <v>166</v>
      </c>
      <c r="G48" s="111">
        <f>'[1]Saisie'!AF35</f>
        <v>201</v>
      </c>
      <c r="H48" s="111">
        <f>'[1]Saisie'!AG35</f>
        <v>0</v>
      </c>
      <c r="I48" s="111">
        <f>'[1]Saisie'!AH35</f>
        <v>0</v>
      </c>
      <c r="J48" s="111">
        <f>'[1]Saisie'!AI35</f>
        <v>839</v>
      </c>
      <c r="K48" s="111">
        <f>'[1]Saisie'!AJ35</f>
        <v>5</v>
      </c>
      <c r="L48" s="112">
        <f>'[1]Saisie'!AK35</f>
        <v>167.8</v>
      </c>
    </row>
    <row r="49" spans="1:12" ht="15.75">
      <c r="A49" s="109">
        <f>'[1]Saisie'!E36</f>
        <v>0</v>
      </c>
      <c r="B49" s="110">
        <f>'[1]Saisie'!F36</f>
      </c>
      <c r="C49" s="111">
        <f>'[1]Saisie'!AB36</f>
        <v>0</v>
      </c>
      <c r="D49" s="111">
        <f>'[1]Saisie'!AC36</f>
        <v>0</v>
      </c>
      <c r="E49" s="111">
        <f>'[1]Saisie'!AD36</f>
        <v>0</v>
      </c>
      <c r="F49" s="111">
        <f>'[1]Saisie'!AE36</f>
        <v>0</v>
      </c>
      <c r="G49" s="111">
        <f>'[1]Saisie'!AF36</f>
        <v>0</v>
      </c>
      <c r="H49" s="111">
        <f>'[1]Saisie'!AG36</f>
        <v>0</v>
      </c>
      <c r="I49" s="111">
        <f>'[1]Saisie'!AH36</f>
        <v>0</v>
      </c>
      <c r="J49" s="111">
        <f>'[1]Saisie'!AI36</f>
      </c>
      <c r="K49" s="111">
        <f>'[1]Saisie'!AJ36</f>
      </c>
      <c r="L49" s="112">
        <f>'[1]Saisie'!AK36</f>
      </c>
    </row>
    <row r="50" spans="1:12" ht="16.5" thickBot="1">
      <c r="A50" s="109">
        <f>'[1]Saisie'!E37</f>
        <v>0</v>
      </c>
      <c r="B50" s="110">
        <f>'[1]Saisie'!F37</f>
      </c>
      <c r="C50" s="111">
        <f>'[1]Saisie'!AB37</f>
        <v>0</v>
      </c>
      <c r="D50" s="111">
        <f>'[1]Saisie'!AC37</f>
        <v>0</v>
      </c>
      <c r="E50" s="111">
        <f>'[1]Saisie'!AD37</f>
        <v>0</v>
      </c>
      <c r="F50" s="111">
        <f>'[1]Saisie'!AE37</f>
        <v>0</v>
      </c>
      <c r="G50" s="111">
        <f>'[1]Saisie'!AF37</f>
        <v>0</v>
      </c>
      <c r="H50" s="111">
        <f>'[1]Saisie'!AG37</f>
        <v>0</v>
      </c>
      <c r="I50" s="111">
        <f>'[1]Saisie'!AH37</f>
        <v>0</v>
      </c>
      <c r="J50" s="111">
        <f>'[1]Saisie'!AI37</f>
      </c>
      <c r="K50" s="111">
        <f>'[1]Saisie'!AJ37</f>
      </c>
      <c r="L50" s="112">
        <f>'[1]Saisie'!AK37</f>
      </c>
    </row>
    <row r="51" spans="1:12" ht="16.5" thickBot="1">
      <c r="A51" s="113" t="s">
        <v>38</v>
      </c>
      <c r="B51" s="114"/>
      <c r="C51" s="115">
        <f aca="true" t="shared" si="2" ref="C51:I51">SUM(C41:C50)</f>
        <v>790</v>
      </c>
      <c r="D51" s="115">
        <f t="shared" si="2"/>
        <v>759</v>
      </c>
      <c r="E51" s="115">
        <f t="shared" si="2"/>
        <v>800</v>
      </c>
      <c r="F51" s="115">
        <f t="shared" si="2"/>
        <v>867</v>
      </c>
      <c r="G51" s="115">
        <f t="shared" si="2"/>
        <v>853</v>
      </c>
      <c r="H51" s="115">
        <f t="shared" si="2"/>
        <v>0</v>
      </c>
      <c r="I51" s="115">
        <f t="shared" si="2"/>
        <v>0</v>
      </c>
      <c r="J51" s="115">
        <f>SUM(J41:J50)</f>
        <v>4069</v>
      </c>
      <c r="K51" s="116">
        <f>SUM(K41:K50)</f>
        <v>25</v>
      </c>
      <c r="L51" s="117">
        <f>IF(J51=0,"",SUM(J51/K51))</f>
        <v>162.76</v>
      </c>
    </row>
    <row r="52" spans="1:12" ht="16.5" thickBot="1">
      <c r="A52" s="113" t="s">
        <v>39</v>
      </c>
      <c r="B52" s="114"/>
      <c r="C52" s="118">
        <f>VLOOKUP(C39,'[1]Administratif'!$CT$5:$DI$17,12,FALSE)</f>
        <v>759</v>
      </c>
      <c r="D52" s="118">
        <f>VLOOKUP(D39,'[1]Administratif'!$CT$5:$DI$17,13,FALSE)</f>
        <v>0</v>
      </c>
      <c r="E52" s="118">
        <f>VLOOKUP(E39,'[1]Administratif'!$CT$5:$DI$17,14,FALSE)</f>
        <v>789</v>
      </c>
      <c r="F52" s="118">
        <f>VLOOKUP(F39,'[1]Administratif'!$CT$5:$DI$17,15,FALSE)</f>
        <v>695</v>
      </c>
      <c r="G52" s="118">
        <f>VLOOKUP(G39,'[1]Administratif'!$CT$5:$DI$17,16,FALSE)</f>
        <v>850</v>
      </c>
      <c r="H52" s="118"/>
      <c r="I52" s="118"/>
      <c r="J52" s="115">
        <f>SUM(C52:I52)</f>
        <v>3093</v>
      </c>
      <c r="K52" s="119">
        <f>SUM(VLOOKUP($C39,'[1]Administratif'!$CT$87:$ED$96,12,FALSE),VLOOKUP($D39,'[1]Administratif'!$CT$87:$ED$96,13,FALSE),VLOOKUP($E39,'[1]Administratif'!$CT$87:$ED$96,14,FALSE),VLOOKUP($F39,'[1]Administratif'!$CT$87:$ED$96,15,FALSE),VLOOKUP($G39,'[1]Administratif'!$CT$87:$ED$96,16,FALSE))</f>
        <v>20</v>
      </c>
      <c r="L52" s="120">
        <f>IF(J52=0,"",SUM(J52/K52))</f>
        <v>154.65</v>
      </c>
    </row>
    <row r="53" spans="1:12" ht="16.5" thickBot="1">
      <c r="A53" s="113" t="s">
        <v>40</v>
      </c>
      <c r="B53" s="114"/>
      <c r="C53" s="121">
        <f>IF(C51=0,"",IF(AND(C51=0,C52=0),"",IF(C51&gt;C52,3,(IF(C51&lt;C52,1,(IF(C51=C52,2)))))))</f>
        <v>3</v>
      </c>
      <c r="D53" s="121">
        <f>IF(D51=0,"",IF(AND(D51=0,D52=0),"",IF(D51&gt;D52,3,(IF(D51&lt;D52,1,(IF(D51=D52,2)))))))</f>
        <v>3</v>
      </c>
      <c r="E53" s="121">
        <f>IF(E51=0,"",IF(AND(E51=0,E52=0),"",IF(E51&gt;E52,3,(IF(E51&lt;E52,1,(IF(E51=E52,2)))))))</f>
        <v>3</v>
      </c>
      <c r="F53" s="121">
        <f>IF(F51=0,"",IF(AND(F51=0,F52=0),"",IF(F51&gt;F52,3,(IF(F51&lt;F52,1,(IF(F51=F52,2)))))))</f>
        <v>3</v>
      </c>
      <c r="G53" s="121">
        <f>IF(G51=0,"",IF(AND(G51=0,G52=0),"",IF(G51&gt;G52,3,(IF(G51&lt;G52,1,(IF(G51=G52,2)))))))</f>
        <v>3</v>
      </c>
      <c r="H53" s="121"/>
      <c r="I53" s="121"/>
      <c r="J53" s="115">
        <f>SUM(C53:I53)</f>
        <v>15</v>
      </c>
      <c r="K53" s="122"/>
      <c r="L53" s="123"/>
    </row>
    <row r="54" spans="1:12" ht="15.75">
      <c r="A54" s="124" t="s">
        <v>41</v>
      </c>
      <c r="B54" s="125"/>
      <c r="C54" s="126"/>
      <c r="D54" s="126"/>
      <c r="E54" s="126"/>
      <c r="F54" s="127"/>
      <c r="G54" s="127"/>
      <c r="H54" s="127"/>
      <c r="I54" s="127"/>
      <c r="J54" s="128"/>
      <c r="K54" s="129"/>
      <c r="L54" s="129"/>
    </row>
    <row r="55" spans="1:12" ht="18.75">
      <c r="A55" s="130" t="str">
        <f>A1</f>
        <v>CHAMPIONNAT DES CLUBS HOMMES 2015</v>
      </c>
      <c r="B55" s="130"/>
      <c r="C55" s="131"/>
      <c r="D55" s="131"/>
      <c r="E55" s="131"/>
      <c r="F55" s="131"/>
      <c r="G55" s="131"/>
      <c r="H55" s="131"/>
      <c r="I55" s="131"/>
      <c r="J55" s="131"/>
      <c r="K55" s="131"/>
      <c r="L55" s="132"/>
    </row>
    <row r="56" spans="1:12" ht="18.75">
      <c r="A56" s="130" t="str">
        <f>A2</f>
        <v>REGIONALE 2B - 3ème Journée - 20/09/2015 - Evreux</v>
      </c>
      <c r="B56" s="130"/>
      <c r="C56" s="131"/>
      <c r="D56" s="131"/>
      <c r="E56" s="131"/>
      <c r="F56" s="131"/>
      <c r="G56" s="131"/>
      <c r="H56" s="131"/>
      <c r="I56" s="131"/>
      <c r="J56" s="131"/>
      <c r="K56" s="131"/>
      <c r="L56" s="132"/>
    </row>
    <row r="57" spans="1:12" ht="129.75">
      <c r="A57" s="99" t="str">
        <f>'[1]Administratif'!J8</f>
        <v>BC LAC DE CANIEL 2</v>
      </c>
      <c r="B57" s="100"/>
      <c r="C57" s="101" t="str">
        <f>VLOOKUP($A57,'[1]Administratif'!$BU$34:$CO$46,13,FALSE)</f>
        <v>TITANS ROUEN 1</v>
      </c>
      <c r="D57" s="101" t="str">
        <f>VLOOKUP($A57,'[1]Administratif'!$BU$34:$CO$46,14,FALSE)</f>
        <v>BCRD ROUEN</v>
      </c>
      <c r="E57" s="101" t="str">
        <f>VLOOKUP($A57,'[1]Administratif'!$BU$34:$CO$46,15,FALSE)</f>
        <v>AVEUGLE</v>
      </c>
      <c r="F57" s="101" t="str">
        <f>VLOOKUP($A57,'[1]Administratif'!$BU$34:$CO$46,16,FALSE)</f>
        <v>CBC YVETÔT 2</v>
      </c>
      <c r="G57" s="101" t="str">
        <f>VLOOKUP($A57,'[1]Administratif'!$BU$34:$CO$46,17,FALSE)</f>
        <v>ASPTT ROUEN</v>
      </c>
      <c r="H57" s="101">
        <f>VLOOKUP($A57,'[1]Administratif'!$BU$34:$CO$46,18,FALSE)</f>
        <v>0</v>
      </c>
      <c r="I57" s="101">
        <f>VLOOKUP($A57,'[1]Administratif'!$BU$34:$CO$46,19,FALSE)</f>
        <v>0</v>
      </c>
      <c r="J57" s="102" t="s">
        <v>33</v>
      </c>
      <c r="K57" s="102" t="s">
        <v>34</v>
      </c>
      <c r="L57" s="102" t="s">
        <v>35</v>
      </c>
    </row>
    <row r="58" spans="1:12" ht="15.75">
      <c r="A58" s="103" t="s">
        <v>36</v>
      </c>
      <c r="B58" s="104" t="s">
        <v>37</v>
      </c>
      <c r="C58" s="105">
        <f>VLOOKUP($A57,'[1]Administratif'!$J$5:$BH$16,29,FALSE)</f>
        <v>9</v>
      </c>
      <c r="D58" s="105">
        <f>VLOOKUP($A57,'[1]Administratif'!$J$5:$BH$16,30,FALSE)</f>
        <v>12</v>
      </c>
      <c r="E58" s="105">
        <f>VLOOKUP($A57,'[1]Administratif'!$J$5:$BH$16,31,FALSE)</f>
        <v>7</v>
      </c>
      <c r="F58" s="105">
        <f>VLOOKUP($A57,'[1]Administratif'!$J$5:$BH$16,32,FALSE)</f>
        <v>11</v>
      </c>
      <c r="G58" s="105">
        <f>VLOOKUP($A57,'[1]Administratif'!$J$5:$BH$16,33,FALSE)</f>
        <v>10</v>
      </c>
      <c r="H58" s="105">
        <f>VLOOKUP($A57,'[1]Administratif'!$J$5:$AV$16,34,FALSE)</f>
        <v>6</v>
      </c>
      <c r="I58" s="105">
        <f>VLOOKUP($A57,'[1]Administratif'!$J$5:$AV$16,35,FALSE)</f>
        <v>6</v>
      </c>
      <c r="J58" s="106"/>
      <c r="K58" s="107"/>
      <c r="L58" s="108"/>
    </row>
    <row r="59" spans="1:12" ht="15.75">
      <c r="A59" s="109" t="str">
        <f>'[1]Saisie'!E38</f>
        <v>3 64908</v>
      </c>
      <c r="B59" s="110" t="str">
        <f>'[1]Saisie'!F38</f>
        <v>LEJEUNE Christian</v>
      </c>
      <c r="C59" s="111">
        <f>'[1]Saisie'!AB38</f>
        <v>199</v>
      </c>
      <c r="D59" s="111">
        <f>'[1]Saisie'!AC38</f>
        <v>123</v>
      </c>
      <c r="E59" s="111">
        <f>'[1]Saisie'!AD38</f>
        <v>167</v>
      </c>
      <c r="F59" s="111">
        <f>'[1]Saisie'!AE38</f>
        <v>133</v>
      </c>
      <c r="G59" s="111">
        <f>'[1]Saisie'!AF38</f>
        <v>150</v>
      </c>
      <c r="H59" s="111">
        <f>'[1]Saisie'!AG38</f>
        <v>0</v>
      </c>
      <c r="I59" s="111">
        <f>'[1]Saisie'!AH38</f>
        <v>0</v>
      </c>
      <c r="J59" s="111">
        <f>'[1]Saisie'!AI38</f>
        <v>772</v>
      </c>
      <c r="K59" s="111">
        <f>'[1]Saisie'!AJ38</f>
        <v>5</v>
      </c>
      <c r="L59" s="112">
        <f>'[1]Saisie'!AK38</f>
        <v>154.4</v>
      </c>
    </row>
    <row r="60" spans="1:12" ht="15.75">
      <c r="A60" s="109" t="str">
        <f>'[1]Saisie'!E39</f>
        <v>8 95435</v>
      </c>
      <c r="B60" s="110" t="str">
        <f>'[1]Saisie'!F39</f>
        <v>PAULMIER Jonathan</v>
      </c>
      <c r="C60" s="111">
        <f>'[1]Saisie'!AB39</f>
        <v>141</v>
      </c>
      <c r="D60" s="111">
        <f>'[1]Saisie'!AC39</f>
        <v>121</v>
      </c>
      <c r="E60" s="111">
        <f>'[1]Saisie'!AD39</f>
        <v>149</v>
      </c>
      <c r="F60" s="111">
        <f>'[1]Saisie'!AE39</f>
        <v>150</v>
      </c>
      <c r="G60" s="111">
        <f>'[1]Saisie'!AF39</f>
        <v>180</v>
      </c>
      <c r="H60" s="111">
        <f>'[1]Saisie'!AG39</f>
        <v>0</v>
      </c>
      <c r="I60" s="111">
        <f>'[1]Saisie'!AH39</f>
        <v>0</v>
      </c>
      <c r="J60" s="111">
        <f>'[1]Saisie'!AI39</f>
        <v>741</v>
      </c>
      <c r="K60" s="111">
        <f>'[1]Saisie'!AJ39</f>
        <v>5</v>
      </c>
      <c r="L60" s="112">
        <f>'[1]Saisie'!AK39</f>
        <v>148.2</v>
      </c>
    </row>
    <row r="61" spans="1:12" ht="15.75">
      <c r="A61" s="109" t="str">
        <f>'[1]Saisie'!E40</f>
        <v>3 64917</v>
      </c>
      <c r="B61" s="110" t="str">
        <f>'[1]Saisie'!F40</f>
        <v>MELIOT Bertrand</v>
      </c>
      <c r="C61" s="111">
        <f>'[1]Saisie'!AB40</f>
        <v>0</v>
      </c>
      <c r="D61" s="111">
        <f>'[1]Saisie'!AC40</f>
        <v>0</v>
      </c>
      <c r="E61" s="111">
        <f>'[1]Saisie'!AD40</f>
        <v>0</v>
      </c>
      <c r="F61" s="111">
        <f>'[1]Saisie'!AE40</f>
        <v>0</v>
      </c>
      <c r="G61" s="111">
        <f>'[1]Saisie'!AF40</f>
        <v>0</v>
      </c>
      <c r="H61" s="111">
        <f>'[1]Saisie'!AG40</f>
        <v>0</v>
      </c>
      <c r="I61" s="111">
        <f>'[1]Saisie'!AH40</f>
        <v>0</v>
      </c>
      <c r="J61" s="111">
        <f>'[1]Saisie'!AI40</f>
        <v>0</v>
      </c>
      <c r="K61" s="111">
        <f>'[1]Saisie'!AJ40</f>
        <v>0</v>
      </c>
      <c r="L61" s="112">
        <f>'[1]Saisie'!AK40</f>
      </c>
    </row>
    <row r="62" spans="1:12" ht="15.75">
      <c r="A62" s="109" t="str">
        <f>'[1]Saisie'!E41</f>
        <v>12 103615</v>
      </c>
      <c r="B62" s="110" t="str">
        <f>'[1]Saisie'!F41</f>
        <v>PIGNE Sylvain</v>
      </c>
      <c r="C62" s="111">
        <f>'[1]Saisie'!AB41</f>
        <v>0</v>
      </c>
      <c r="D62" s="111">
        <f>'[1]Saisie'!AC41</f>
        <v>0</v>
      </c>
      <c r="E62" s="111">
        <f>'[1]Saisie'!AD41</f>
        <v>0</v>
      </c>
      <c r="F62" s="111">
        <f>'[1]Saisie'!AE41</f>
        <v>0</v>
      </c>
      <c r="G62" s="111">
        <f>'[1]Saisie'!AF41</f>
        <v>0</v>
      </c>
      <c r="H62" s="111">
        <f>'[1]Saisie'!AG41</f>
        <v>0</v>
      </c>
      <c r="I62" s="111">
        <f>'[1]Saisie'!AH41</f>
        <v>0</v>
      </c>
      <c r="J62" s="111">
        <f>'[1]Saisie'!AI41</f>
        <v>0</v>
      </c>
      <c r="K62" s="111">
        <f>'[1]Saisie'!AJ41</f>
        <v>0</v>
      </c>
      <c r="L62" s="112">
        <f>'[1]Saisie'!AK41</f>
      </c>
    </row>
    <row r="63" spans="1:12" ht="15.75">
      <c r="A63" s="109" t="str">
        <f>'[1]Saisie'!E42</f>
        <v>11 101339</v>
      </c>
      <c r="B63" s="110" t="str">
        <f>'[1]Saisie'!F42</f>
        <v>AFFAGARD Alain</v>
      </c>
      <c r="C63" s="111">
        <f>'[1]Saisie'!AB42</f>
        <v>153</v>
      </c>
      <c r="D63" s="111">
        <f>'[1]Saisie'!AC42</f>
        <v>153</v>
      </c>
      <c r="E63" s="111">
        <f>'[1]Saisie'!AD42</f>
        <v>134</v>
      </c>
      <c r="F63" s="111">
        <f>'[1]Saisie'!AE42</f>
        <v>110</v>
      </c>
      <c r="G63" s="111">
        <f>'[1]Saisie'!AF42</f>
        <v>153</v>
      </c>
      <c r="H63" s="111">
        <f>'[1]Saisie'!AG42</f>
        <v>0</v>
      </c>
      <c r="I63" s="111">
        <f>'[1]Saisie'!AH42</f>
        <v>0</v>
      </c>
      <c r="J63" s="111">
        <f>'[1]Saisie'!AI42</f>
        <v>703</v>
      </c>
      <c r="K63" s="111">
        <f>'[1]Saisie'!AJ42</f>
        <v>5</v>
      </c>
      <c r="L63" s="112">
        <f>'[1]Saisie'!AK42</f>
        <v>140.6</v>
      </c>
    </row>
    <row r="64" spans="1:12" ht="15.75">
      <c r="A64" s="109" t="str">
        <f>'[1]Saisie'!E43</f>
        <v>14 106224</v>
      </c>
      <c r="B64" s="110" t="str">
        <f>'[1]Saisie'!F43</f>
        <v>CHAREYRE Cyril</v>
      </c>
      <c r="C64" s="111">
        <f>'[1]Saisie'!AB43</f>
        <v>159</v>
      </c>
      <c r="D64" s="111">
        <f>'[1]Saisie'!AC43</f>
        <v>137</v>
      </c>
      <c r="E64" s="111">
        <f>'[1]Saisie'!AD43</f>
        <v>148</v>
      </c>
      <c r="F64" s="111">
        <f>'[1]Saisie'!AE43</f>
        <v>170</v>
      </c>
      <c r="G64" s="111">
        <f>'[1]Saisie'!AF43</f>
        <v>239</v>
      </c>
      <c r="H64" s="111">
        <f>'[1]Saisie'!AG43</f>
        <v>0</v>
      </c>
      <c r="I64" s="111">
        <f>'[1]Saisie'!AH43</f>
        <v>0</v>
      </c>
      <c r="J64" s="111">
        <f>'[1]Saisie'!AI43</f>
        <v>853</v>
      </c>
      <c r="K64" s="111">
        <f>'[1]Saisie'!AJ43</f>
        <v>5</v>
      </c>
      <c r="L64" s="112">
        <f>'[1]Saisie'!AK43</f>
        <v>170.6</v>
      </c>
    </row>
    <row r="65" spans="1:12" ht="15.75">
      <c r="A65" s="109" t="str">
        <f>'[1]Saisie'!E44</f>
        <v>3 64906</v>
      </c>
      <c r="B65" s="110" t="str">
        <f>'[1]Saisie'!F44</f>
        <v>BONDU Nicolas</v>
      </c>
      <c r="C65" s="111">
        <f>'[1]Saisie'!AB44</f>
        <v>0</v>
      </c>
      <c r="D65" s="111">
        <f>'[1]Saisie'!AC44</f>
        <v>0</v>
      </c>
      <c r="E65" s="111">
        <f>'[1]Saisie'!AD44</f>
        <v>0</v>
      </c>
      <c r="F65" s="111">
        <f>'[1]Saisie'!AE44</f>
        <v>0</v>
      </c>
      <c r="G65" s="111">
        <f>'[1]Saisie'!AF44</f>
        <v>0</v>
      </c>
      <c r="H65" s="111">
        <f>'[1]Saisie'!AG44</f>
        <v>0</v>
      </c>
      <c r="I65" s="111">
        <f>'[1]Saisie'!AH44</f>
        <v>0</v>
      </c>
      <c r="J65" s="111">
        <f>'[1]Saisie'!AI44</f>
        <v>0</v>
      </c>
      <c r="K65" s="111">
        <f>'[1]Saisie'!AJ44</f>
        <v>0</v>
      </c>
      <c r="L65" s="112">
        <f>'[1]Saisie'!AK44</f>
      </c>
    </row>
    <row r="66" spans="1:12" ht="15.75">
      <c r="A66" s="109" t="str">
        <f>'[1]Saisie'!E45</f>
        <v>12 103148</v>
      </c>
      <c r="B66" s="110" t="str">
        <f>'[1]Saisie'!F45</f>
        <v>BROUTIN Axel</v>
      </c>
      <c r="C66" s="111">
        <f>'[1]Saisie'!AB45</f>
        <v>167</v>
      </c>
      <c r="D66" s="111">
        <f>'[1]Saisie'!AC45</f>
        <v>176</v>
      </c>
      <c r="E66" s="111">
        <f>'[1]Saisie'!AD45</f>
        <v>180</v>
      </c>
      <c r="F66" s="111">
        <f>'[1]Saisie'!AE45</f>
        <v>157</v>
      </c>
      <c r="G66" s="111">
        <f>'[1]Saisie'!AF45</f>
        <v>128</v>
      </c>
      <c r="H66" s="111">
        <f>'[1]Saisie'!AG45</f>
        <v>0</v>
      </c>
      <c r="I66" s="111">
        <f>'[1]Saisie'!AH45</f>
        <v>0</v>
      </c>
      <c r="J66" s="111">
        <f>'[1]Saisie'!AI45</f>
        <v>808</v>
      </c>
      <c r="K66" s="111">
        <f>'[1]Saisie'!AJ45</f>
        <v>5</v>
      </c>
      <c r="L66" s="112">
        <f>'[1]Saisie'!AK45</f>
        <v>161.6</v>
      </c>
    </row>
    <row r="67" spans="1:12" ht="15.75">
      <c r="A67" s="109">
        <f>'[1]Saisie'!E46</f>
        <v>0</v>
      </c>
      <c r="B67" s="110">
        <f>'[1]Saisie'!F46</f>
      </c>
      <c r="C67" s="111">
        <f>'[1]Saisie'!AB46</f>
        <v>0</v>
      </c>
      <c r="D67" s="111">
        <f>'[1]Saisie'!AC46</f>
        <v>0</v>
      </c>
      <c r="E67" s="111">
        <f>'[1]Saisie'!AD46</f>
        <v>0</v>
      </c>
      <c r="F67" s="111">
        <f>'[1]Saisie'!AE46</f>
        <v>0</v>
      </c>
      <c r="G67" s="111">
        <f>'[1]Saisie'!AF46</f>
        <v>0</v>
      </c>
      <c r="H67" s="111">
        <f>'[1]Saisie'!AG46</f>
        <v>0</v>
      </c>
      <c r="I67" s="111">
        <f>'[1]Saisie'!AH46</f>
        <v>0</v>
      </c>
      <c r="J67" s="111">
        <f>'[1]Saisie'!AI46</f>
      </c>
      <c r="K67" s="111">
        <f>'[1]Saisie'!AJ46</f>
      </c>
      <c r="L67" s="112">
        <f>'[1]Saisie'!AK46</f>
      </c>
    </row>
    <row r="68" spans="1:12" ht="16.5" thickBot="1">
      <c r="A68" s="109">
        <f>'[1]Saisie'!E47</f>
        <v>0</v>
      </c>
      <c r="B68" s="110">
        <f>'[1]Saisie'!F47</f>
      </c>
      <c r="C68" s="111">
        <f>'[1]Saisie'!AB47</f>
        <v>0</v>
      </c>
      <c r="D68" s="111">
        <f>'[1]Saisie'!AC47</f>
        <v>0</v>
      </c>
      <c r="E68" s="111">
        <f>'[1]Saisie'!AD47</f>
        <v>0</v>
      </c>
      <c r="F68" s="111">
        <f>'[1]Saisie'!AE47</f>
        <v>0</v>
      </c>
      <c r="G68" s="111">
        <f>'[1]Saisie'!AF47</f>
        <v>0</v>
      </c>
      <c r="H68" s="111">
        <f>'[1]Saisie'!AG47</f>
        <v>0</v>
      </c>
      <c r="I68" s="111">
        <f>'[1]Saisie'!AH47</f>
        <v>0</v>
      </c>
      <c r="J68" s="111">
        <f>'[1]Saisie'!AI47</f>
      </c>
      <c r="K68" s="111">
        <f>'[1]Saisie'!AJ47</f>
      </c>
      <c r="L68" s="112">
        <f>'[1]Saisie'!AK47</f>
      </c>
    </row>
    <row r="69" spans="1:12" ht="16.5" thickBot="1">
      <c r="A69" s="113" t="s">
        <v>38</v>
      </c>
      <c r="B69" s="114"/>
      <c r="C69" s="115">
        <f aca="true" t="shared" si="3" ref="C69:I69">SUM(C59:C68)</f>
        <v>819</v>
      </c>
      <c r="D69" s="115">
        <f t="shared" si="3"/>
        <v>710</v>
      </c>
      <c r="E69" s="115">
        <f t="shared" si="3"/>
        <v>778</v>
      </c>
      <c r="F69" s="115">
        <f t="shared" si="3"/>
        <v>720</v>
      </c>
      <c r="G69" s="115">
        <f t="shared" si="3"/>
        <v>850</v>
      </c>
      <c r="H69" s="115">
        <f t="shared" si="3"/>
        <v>0</v>
      </c>
      <c r="I69" s="115">
        <f t="shared" si="3"/>
        <v>0</v>
      </c>
      <c r="J69" s="115">
        <f>SUM(J59:J68)</f>
        <v>3877</v>
      </c>
      <c r="K69" s="116">
        <f>SUM(K59:K68)</f>
        <v>25</v>
      </c>
      <c r="L69" s="117">
        <f>IF(J69=0,"",SUM(J69/K69))</f>
        <v>155.08</v>
      </c>
    </row>
    <row r="70" spans="1:12" ht="16.5" thickBot="1">
      <c r="A70" s="113" t="s">
        <v>39</v>
      </c>
      <c r="B70" s="114"/>
      <c r="C70" s="118">
        <f>VLOOKUP(C57,'[1]Administratif'!$CT$5:$DI$17,12,FALSE)</f>
        <v>898</v>
      </c>
      <c r="D70" s="118">
        <f>VLOOKUP(D57,'[1]Administratif'!$CT$5:$DI$17,13,FALSE)</f>
        <v>686</v>
      </c>
      <c r="E70" s="118">
        <f>VLOOKUP(E57,'[1]Administratif'!$CT$5:$DI$17,14,FALSE)</f>
        <v>0</v>
      </c>
      <c r="F70" s="118">
        <f>VLOOKUP(F57,'[1]Administratif'!$CT$5:$DI$17,15,FALSE)</f>
        <v>787</v>
      </c>
      <c r="G70" s="118">
        <f>VLOOKUP(G57,'[1]Administratif'!$CT$5:$DI$17,16,FALSE)</f>
        <v>853</v>
      </c>
      <c r="H70" s="118"/>
      <c r="I70" s="118"/>
      <c r="J70" s="115">
        <f>SUM(C70:I70)</f>
        <v>3224</v>
      </c>
      <c r="K70" s="119">
        <f>SUM(VLOOKUP($C57,'[1]Administratif'!$CT$87:$ED$96,12,FALSE),VLOOKUP($D57,'[1]Administratif'!$CT$87:$ED$96,13,FALSE),VLOOKUP($E57,'[1]Administratif'!$CT$87:$ED$96,14,FALSE),VLOOKUP($F57,'[1]Administratif'!$CT$87:$ED$96,15,FALSE),VLOOKUP($G57,'[1]Administratif'!$CT$87:$ED$96,16,FALSE))</f>
        <v>20</v>
      </c>
      <c r="L70" s="120">
        <f>IF(J70=0,"",SUM(J70/K70))</f>
        <v>161.2</v>
      </c>
    </row>
    <row r="71" spans="1:12" ht="16.5" thickBot="1">
      <c r="A71" s="113" t="s">
        <v>40</v>
      </c>
      <c r="B71" s="114"/>
      <c r="C71" s="121">
        <f>IF(C69=0,"",IF(AND(C69=0,C70=0),"",IF(C69&gt;C70,3,(IF(C69&lt;C70,1,(IF(C69=C70,2)))))))</f>
        <v>1</v>
      </c>
      <c r="D71" s="121">
        <f>IF(D69=0,"",IF(AND(D69=0,D70=0),"",IF(D69&gt;D70,3,(IF(D69&lt;D70,1,(IF(D69=D70,2)))))))</f>
        <v>3</v>
      </c>
      <c r="E71" s="121">
        <f>IF(E69=0,"",IF(AND(E69=0,E70=0),"",IF(E69&gt;E70,3,(IF(E69&lt;E70,1,(IF(E69=E70,2)))))))</f>
        <v>3</v>
      </c>
      <c r="F71" s="121">
        <f>IF(F69=0,"",IF(AND(F69=0,F70=0),"",IF(F69&gt;F70,3,(IF(F69&lt;F70,1,(IF(F69=F70,2)))))))</f>
        <v>1</v>
      </c>
      <c r="G71" s="121">
        <f>IF(G69=0,"",IF(AND(G69=0,G70=0),"",IF(G69&gt;G70,3,(IF(G69&lt;G70,1,(IF(G69=G70,2)))))))</f>
        <v>1</v>
      </c>
      <c r="H71" s="121"/>
      <c r="I71" s="121"/>
      <c r="J71" s="115">
        <f>SUM(C71:I71)</f>
        <v>9</v>
      </c>
      <c r="K71" s="122"/>
      <c r="L71" s="123"/>
    </row>
    <row r="72" spans="1:12" ht="15.75">
      <c r="A72" s="124" t="s">
        <v>41</v>
      </c>
      <c r="B72" s="125"/>
      <c r="C72" s="126"/>
      <c r="D72" s="126"/>
      <c r="E72" s="126"/>
      <c r="F72" s="127"/>
      <c r="G72" s="127"/>
      <c r="H72" s="127"/>
      <c r="I72" s="127"/>
      <c r="J72" s="128"/>
      <c r="K72" s="129"/>
      <c r="L72" s="129"/>
    </row>
    <row r="73" spans="1:12" ht="18.75">
      <c r="A73" s="130" t="str">
        <f>A1</f>
        <v>CHAMPIONNAT DES CLUBS HOMMES 2015</v>
      </c>
      <c r="B73" s="130"/>
      <c r="C73" s="131"/>
      <c r="D73" s="131"/>
      <c r="E73" s="131"/>
      <c r="F73" s="131"/>
      <c r="G73" s="131"/>
      <c r="H73" s="131"/>
      <c r="I73" s="131"/>
      <c r="J73" s="131"/>
      <c r="K73" s="131"/>
      <c r="L73" s="132"/>
    </row>
    <row r="74" spans="1:12" ht="18.75">
      <c r="A74" s="130" t="str">
        <f>A2</f>
        <v>REGIONALE 2B - 3ème Journée - 20/09/2015 - Evreux</v>
      </c>
      <c r="B74" s="130"/>
      <c r="C74" s="131"/>
      <c r="D74" s="131"/>
      <c r="E74" s="131"/>
      <c r="F74" s="131"/>
      <c r="G74" s="131"/>
      <c r="H74" s="131"/>
      <c r="I74" s="131"/>
      <c r="J74" s="131"/>
      <c r="K74" s="131"/>
      <c r="L74" s="132"/>
    </row>
    <row r="75" spans="1:12" ht="157.5">
      <c r="A75" s="99" t="str">
        <f>'[1]Administratif'!J9</f>
        <v>BCRD ROUEN</v>
      </c>
      <c r="B75" s="100"/>
      <c r="C75" s="101" t="str">
        <f>VLOOKUP($A75,'[1]Administratif'!$BU$34:$CO$46,13,FALSE)</f>
        <v>AVEUGLE</v>
      </c>
      <c r="D75" s="101" t="str">
        <f>VLOOKUP($A75,'[1]Administratif'!$BU$34:$CO$46,14,FALSE)</f>
        <v>BC LAC DE CANIEL 2</v>
      </c>
      <c r="E75" s="101" t="str">
        <f>VLOOKUP($A75,'[1]Administratif'!$BU$34:$CO$46,15,FALSE)</f>
        <v>CBC YVETÔT 2</v>
      </c>
      <c r="F75" s="101" t="str">
        <f>VLOOKUP($A75,'[1]Administratif'!$BU$34:$CO$46,16,FALSE)</f>
        <v>ASPTT ROUEN</v>
      </c>
      <c r="G75" s="101" t="str">
        <f>VLOOKUP($A75,'[1]Administratif'!$BU$34:$CO$46,17,FALSE)</f>
        <v>TITANS ROUEN 1</v>
      </c>
      <c r="H75" s="101">
        <f>VLOOKUP($A75,'[1]Administratif'!$BU$34:$CO$46,18,FALSE)</f>
        <v>0</v>
      </c>
      <c r="I75" s="101">
        <f>VLOOKUP($A75,'[1]Administratif'!$BU$34:$CO$46,19,FALSE)</f>
        <v>0</v>
      </c>
      <c r="J75" s="102" t="s">
        <v>33</v>
      </c>
      <c r="K75" s="102" t="s">
        <v>34</v>
      </c>
      <c r="L75" s="102" t="s">
        <v>35</v>
      </c>
    </row>
    <row r="76" spans="1:12" ht="15.75">
      <c r="A76" s="103" t="s">
        <v>36</v>
      </c>
      <c r="B76" s="104" t="s">
        <v>37</v>
      </c>
      <c r="C76" s="105">
        <f>VLOOKUP($A75,'[1]Administratif'!$J$5:$BH$16,29,FALSE)</f>
        <v>8</v>
      </c>
      <c r="D76" s="105">
        <f>VLOOKUP($A75,'[1]Administratif'!$J$5:$BH$16,30,FALSE)</f>
        <v>11</v>
      </c>
      <c r="E76" s="105">
        <f>VLOOKUP($A75,'[1]Administratif'!$J$5:$BH$16,31,FALSE)</f>
        <v>9</v>
      </c>
      <c r="F76" s="105">
        <f>VLOOKUP($A75,'[1]Administratif'!$J$5:$BH$16,32,FALSE)</f>
        <v>7</v>
      </c>
      <c r="G76" s="105">
        <f>VLOOKUP($A75,'[1]Administratif'!$J$5:$BH$16,33,FALSE)</f>
        <v>12</v>
      </c>
      <c r="H76" s="105">
        <f>VLOOKUP($A75,'[1]Administratif'!$J$5:$AV$16,34,FALSE)</f>
        <v>6</v>
      </c>
      <c r="I76" s="105">
        <f>VLOOKUP($A75,'[1]Administratif'!$J$5:$AV$16,35,FALSE)</f>
        <v>6</v>
      </c>
      <c r="J76" s="106"/>
      <c r="K76" s="107"/>
      <c r="L76" s="108"/>
    </row>
    <row r="77" spans="1:12" ht="15.75">
      <c r="A77" s="109" t="str">
        <f>'[1]Saisie'!E48</f>
        <v>93 70987</v>
      </c>
      <c r="B77" s="110" t="str">
        <f>'[1]Saisie'!F48</f>
        <v>GEORGES Thierry</v>
      </c>
      <c r="C77" s="111">
        <f>'[1]Saisie'!AB48</f>
        <v>135</v>
      </c>
      <c r="D77" s="111">
        <f>'[1]Saisie'!AC48</f>
        <v>158</v>
      </c>
      <c r="E77" s="111">
        <f>'[1]Saisie'!AD48</f>
        <v>138</v>
      </c>
      <c r="F77" s="111">
        <f>'[1]Saisie'!AE48</f>
        <v>134</v>
      </c>
      <c r="G77" s="111">
        <f>'[1]Saisie'!AF48</f>
        <v>169</v>
      </c>
      <c r="H77" s="111">
        <f>'[1]Saisie'!AG48</f>
        <v>0</v>
      </c>
      <c r="I77" s="111">
        <f>'[1]Saisie'!AH48</f>
        <v>0</v>
      </c>
      <c r="J77" s="111">
        <f>'[1]Saisie'!AI48</f>
        <v>734</v>
      </c>
      <c r="K77" s="111">
        <f>'[1]Saisie'!AJ48</f>
        <v>5</v>
      </c>
      <c r="L77" s="112">
        <f>'[1]Saisie'!AK48</f>
        <v>146.8</v>
      </c>
    </row>
    <row r="78" spans="1:12" ht="15.75">
      <c r="A78" s="109" t="str">
        <f>'[1]Saisie'!E49</f>
        <v>1 9063000</v>
      </c>
      <c r="B78" s="110" t="str">
        <f>'[1]Saisie'!F49</f>
        <v>VAZ Francisco</v>
      </c>
      <c r="C78" s="111">
        <f>'[1]Saisie'!AB49</f>
        <v>0</v>
      </c>
      <c r="D78" s="111">
        <f>'[1]Saisie'!AC49</f>
        <v>0</v>
      </c>
      <c r="E78" s="111">
        <f>'[1]Saisie'!AD49</f>
        <v>0</v>
      </c>
      <c r="F78" s="111">
        <f>'[1]Saisie'!AE49</f>
        <v>0</v>
      </c>
      <c r="G78" s="111">
        <f>'[1]Saisie'!AF49</f>
        <v>0</v>
      </c>
      <c r="H78" s="111">
        <f>'[1]Saisie'!AG49</f>
        <v>0</v>
      </c>
      <c r="I78" s="111">
        <f>'[1]Saisie'!AH49</f>
        <v>0</v>
      </c>
      <c r="J78" s="111">
        <f>'[1]Saisie'!AI49</f>
        <v>0</v>
      </c>
      <c r="K78" s="111">
        <f>'[1]Saisie'!AJ49</f>
        <v>0</v>
      </c>
      <c r="L78" s="112">
        <f>'[1]Saisie'!AK49</f>
      </c>
    </row>
    <row r="79" spans="1:12" ht="15.75">
      <c r="A79" s="109" t="str">
        <f>'[1]Saisie'!E50</f>
        <v>12 104379</v>
      </c>
      <c r="B79" s="110" t="str">
        <f>'[1]Saisie'!F50</f>
        <v>HERVE Bernard</v>
      </c>
      <c r="C79" s="111">
        <f>'[1]Saisie'!AB50</f>
        <v>0</v>
      </c>
      <c r="D79" s="111">
        <f>'[1]Saisie'!AC50</f>
        <v>0</v>
      </c>
      <c r="E79" s="111">
        <f>'[1]Saisie'!AD50</f>
        <v>0</v>
      </c>
      <c r="F79" s="111">
        <f>'[1]Saisie'!AE50</f>
        <v>0</v>
      </c>
      <c r="G79" s="111">
        <f>'[1]Saisie'!AF50</f>
        <v>0</v>
      </c>
      <c r="H79" s="111">
        <f>'[1]Saisie'!AG50</f>
        <v>0</v>
      </c>
      <c r="I79" s="111">
        <f>'[1]Saisie'!AH50</f>
        <v>0</v>
      </c>
      <c r="J79" s="111">
        <f>'[1]Saisie'!AI50</f>
        <v>0</v>
      </c>
      <c r="K79" s="111">
        <f>'[1]Saisie'!AJ50</f>
        <v>0</v>
      </c>
      <c r="L79" s="112">
        <f>'[1]Saisie'!AK50</f>
      </c>
    </row>
    <row r="80" spans="1:12" ht="15.75">
      <c r="A80" s="109" t="str">
        <f>'[1]Saisie'!E51</f>
        <v>10 100971</v>
      </c>
      <c r="B80" s="110" t="str">
        <f>'[1]Saisie'!F51</f>
        <v>DUPRE Jérémy</v>
      </c>
      <c r="C80" s="111">
        <f>'[1]Saisie'!AB51</f>
        <v>155</v>
      </c>
      <c r="D80" s="111">
        <f>'[1]Saisie'!AC51</f>
        <v>92</v>
      </c>
      <c r="E80" s="111">
        <f>'[1]Saisie'!AD51</f>
        <v>114</v>
      </c>
      <c r="F80" s="111">
        <f>'[1]Saisie'!AE51</f>
        <v>136</v>
      </c>
      <c r="G80" s="111">
        <f>'[1]Saisie'!AF51</f>
        <v>133</v>
      </c>
      <c r="H80" s="111">
        <f>'[1]Saisie'!AG51</f>
        <v>0</v>
      </c>
      <c r="I80" s="111">
        <f>'[1]Saisie'!AH51</f>
        <v>0</v>
      </c>
      <c r="J80" s="111">
        <f>'[1]Saisie'!AI51</f>
        <v>630</v>
      </c>
      <c r="K80" s="111">
        <f>'[1]Saisie'!AJ51</f>
        <v>5</v>
      </c>
      <c r="L80" s="112">
        <f>'[1]Saisie'!AK51</f>
        <v>126</v>
      </c>
    </row>
    <row r="81" spans="1:12" ht="15.75">
      <c r="A81" s="109" t="str">
        <f>'[1]Saisie'!E52</f>
        <v>11 101668</v>
      </c>
      <c r="B81" s="110" t="str">
        <f>'[1]Saisie'!F52</f>
        <v>AUBER Marcel</v>
      </c>
      <c r="C81" s="111">
        <f>'[1]Saisie'!AB52</f>
        <v>128</v>
      </c>
      <c r="D81" s="111">
        <f>'[1]Saisie'!AC52</f>
        <v>118</v>
      </c>
      <c r="E81" s="111">
        <f>'[1]Saisie'!AD52</f>
        <v>99</v>
      </c>
      <c r="F81" s="111">
        <f>'[1]Saisie'!AE52</f>
        <v>118</v>
      </c>
      <c r="G81" s="111">
        <f>'[1]Saisie'!AF52</f>
        <v>141</v>
      </c>
      <c r="H81" s="111">
        <f>'[1]Saisie'!AG52</f>
        <v>0</v>
      </c>
      <c r="I81" s="111">
        <f>'[1]Saisie'!AH52</f>
        <v>0</v>
      </c>
      <c r="J81" s="111">
        <f>'[1]Saisie'!AI52</f>
        <v>604</v>
      </c>
      <c r="K81" s="111">
        <f>'[1]Saisie'!AJ52</f>
        <v>5</v>
      </c>
      <c r="L81" s="112">
        <f>'[1]Saisie'!AK52</f>
        <v>120.8</v>
      </c>
    </row>
    <row r="82" spans="1:12" ht="15.75">
      <c r="A82" s="109" t="str">
        <f>'[1]Saisie'!E53</f>
        <v>11 101667</v>
      </c>
      <c r="B82" s="110" t="str">
        <f>'[1]Saisie'!F53</f>
        <v>BEGAUD Patrick</v>
      </c>
      <c r="C82" s="111">
        <f>'[1]Saisie'!AB53</f>
        <v>144</v>
      </c>
      <c r="D82" s="111">
        <f>'[1]Saisie'!AC53</f>
        <v>169</v>
      </c>
      <c r="E82" s="111">
        <f>'[1]Saisie'!AD53</f>
        <v>179</v>
      </c>
      <c r="F82" s="111">
        <f>'[1]Saisie'!AE53</f>
        <v>171</v>
      </c>
      <c r="G82" s="111">
        <f>'[1]Saisie'!AF53</f>
        <v>128</v>
      </c>
      <c r="H82" s="111">
        <f>'[1]Saisie'!AG53</f>
        <v>0</v>
      </c>
      <c r="I82" s="111">
        <f>'[1]Saisie'!AH53</f>
        <v>0</v>
      </c>
      <c r="J82" s="111">
        <f>'[1]Saisie'!AI53</f>
        <v>791</v>
      </c>
      <c r="K82" s="111">
        <f>'[1]Saisie'!AJ53</f>
        <v>5</v>
      </c>
      <c r="L82" s="112">
        <f>'[1]Saisie'!AK53</f>
        <v>158.2</v>
      </c>
    </row>
    <row r="83" spans="1:12" ht="15.75">
      <c r="A83" s="109" t="str">
        <f>'[1]Saisie'!E54</f>
        <v>12 104382</v>
      </c>
      <c r="B83" s="110" t="str">
        <f>'[1]Saisie'!F54</f>
        <v>MARANDE Emilien</v>
      </c>
      <c r="C83" s="111">
        <f>'[1]Saisie'!AB54</f>
        <v>0</v>
      </c>
      <c r="D83" s="111">
        <f>'[1]Saisie'!AC54</f>
        <v>0</v>
      </c>
      <c r="E83" s="111">
        <f>'[1]Saisie'!AD54</f>
        <v>0</v>
      </c>
      <c r="F83" s="111">
        <f>'[1]Saisie'!AE54</f>
        <v>0</v>
      </c>
      <c r="G83" s="111">
        <f>'[1]Saisie'!AF54</f>
        <v>0</v>
      </c>
      <c r="H83" s="111">
        <f>'[1]Saisie'!AG54</f>
        <v>0</v>
      </c>
      <c r="I83" s="111">
        <f>'[1]Saisie'!AH54</f>
        <v>0</v>
      </c>
      <c r="J83" s="111">
        <f>'[1]Saisie'!AI54</f>
        <v>0</v>
      </c>
      <c r="K83" s="111">
        <f>'[1]Saisie'!AJ54</f>
        <v>0</v>
      </c>
      <c r="L83" s="112">
        <f>'[1]Saisie'!AK54</f>
      </c>
    </row>
    <row r="84" spans="1:12" ht="15.75">
      <c r="A84" s="109" t="str">
        <f>'[1]Saisie'!E55</f>
        <v>12 103449</v>
      </c>
      <c r="B84" s="110" t="str">
        <f>'[1]Saisie'!F55</f>
        <v>LEROY Daniel</v>
      </c>
      <c r="C84" s="111">
        <f>'[1]Saisie'!AB55</f>
        <v>133</v>
      </c>
      <c r="D84" s="111">
        <f>'[1]Saisie'!AC55</f>
        <v>149</v>
      </c>
      <c r="E84" s="111">
        <f>'[1]Saisie'!AD55</f>
        <v>127</v>
      </c>
      <c r="F84" s="111">
        <f>'[1]Saisie'!AE55</f>
        <v>136</v>
      </c>
      <c r="G84" s="111">
        <f>'[1]Saisie'!AF55</f>
        <v>105</v>
      </c>
      <c r="H84" s="111">
        <f>'[1]Saisie'!AG55</f>
        <v>0</v>
      </c>
      <c r="I84" s="111">
        <f>'[1]Saisie'!AH55</f>
        <v>0</v>
      </c>
      <c r="J84" s="111">
        <f>'[1]Saisie'!AI55</f>
        <v>650</v>
      </c>
      <c r="K84" s="111">
        <f>'[1]Saisie'!AJ55</f>
        <v>5</v>
      </c>
      <c r="L84" s="112">
        <f>'[1]Saisie'!AK55</f>
        <v>130</v>
      </c>
    </row>
    <row r="85" spans="1:12" ht="15.75">
      <c r="A85" s="109">
        <f>'[1]Saisie'!E56</f>
        <v>0</v>
      </c>
      <c r="B85" s="110">
        <f>'[1]Saisie'!F56</f>
      </c>
      <c r="C85" s="111">
        <f>'[1]Saisie'!AB56</f>
        <v>0</v>
      </c>
      <c r="D85" s="111">
        <f>'[1]Saisie'!AC56</f>
        <v>0</v>
      </c>
      <c r="E85" s="111">
        <f>'[1]Saisie'!AD56</f>
        <v>0</v>
      </c>
      <c r="F85" s="111">
        <f>'[1]Saisie'!AE56</f>
        <v>0</v>
      </c>
      <c r="G85" s="111">
        <f>'[1]Saisie'!AF56</f>
        <v>0</v>
      </c>
      <c r="H85" s="111">
        <f>'[1]Saisie'!AG56</f>
        <v>0</v>
      </c>
      <c r="I85" s="111">
        <f>'[1]Saisie'!AH56</f>
        <v>0</v>
      </c>
      <c r="J85" s="111">
        <f>'[1]Saisie'!AI56</f>
      </c>
      <c r="K85" s="111">
        <f>'[1]Saisie'!AJ56</f>
      </c>
      <c r="L85" s="112">
        <f>'[1]Saisie'!AK56</f>
      </c>
    </row>
    <row r="86" spans="1:12" ht="16.5" thickBot="1">
      <c r="A86" s="109">
        <f>'[1]Saisie'!E57</f>
        <v>0</v>
      </c>
      <c r="B86" s="110">
        <f>'[1]Saisie'!F57</f>
      </c>
      <c r="C86" s="111">
        <f>'[1]Saisie'!AB57</f>
        <v>0</v>
      </c>
      <c r="D86" s="111">
        <f>'[1]Saisie'!AC57</f>
        <v>0</v>
      </c>
      <c r="E86" s="111">
        <f>'[1]Saisie'!AD57</f>
        <v>0</v>
      </c>
      <c r="F86" s="111">
        <f>'[1]Saisie'!AE57</f>
        <v>0</v>
      </c>
      <c r="G86" s="111">
        <f>'[1]Saisie'!AF57</f>
        <v>0</v>
      </c>
      <c r="H86" s="111">
        <f>'[1]Saisie'!AG57</f>
        <v>0</v>
      </c>
      <c r="I86" s="111">
        <f>'[1]Saisie'!AH57</f>
        <v>0</v>
      </c>
      <c r="J86" s="111">
        <f>'[1]Saisie'!AI57</f>
      </c>
      <c r="K86" s="111">
        <f>'[1]Saisie'!AJ57</f>
      </c>
      <c r="L86" s="112">
        <f>'[1]Saisie'!AK57</f>
      </c>
    </row>
    <row r="87" spans="1:12" ht="16.5" thickBot="1">
      <c r="A87" s="113" t="s">
        <v>38</v>
      </c>
      <c r="B87" s="114"/>
      <c r="C87" s="115">
        <f aca="true" t="shared" si="4" ref="C87:I87">SUM(C77:C86)</f>
        <v>695</v>
      </c>
      <c r="D87" s="115">
        <f t="shared" si="4"/>
        <v>686</v>
      </c>
      <c r="E87" s="115">
        <f t="shared" si="4"/>
        <v>657</v>
      </c>
      <c r="F87" s="115">
        <f t="shared" si="4"/>
        <v>695</v>
      </c>
      <c r="G87" s="115">
        <f t="shared" si="4"/>
        <v>676</v>
      </c>
      <c r="H87" s="115">
        <f t="shared" si="4"/>
        <v>0</v>
      </c>
      <c r="I87" s="115">
        <f t="shared" si="4"/>
        <v>0</v>
      </c>
      <c r="J87" s="115">
        <f>SUM(J77:J86)</f>
        <v>3409</v>
      </c>
      <c r="K87" s="116">
        <f>SUM(K77:K86)</f>
        <v>25</v>
      </c>
      <c r="L87" s="117">
        <f>IF(J87=0,"",SUM(J87/K87))</f>
        <v>136.36</v>
      </c>
    </row>
    <row r="88" spans="1:12" ht="16.5" thickBot="1">
      <c r="A88" s="113" t="s">
        <v>39</v>
      </c>
      <c r="B88" s="114"/>
      <c r="C88" s="118">
        <f>VLOOKUP(C75,'[1]Administratif'!$CT$5:$DI$17,12,FALSE)</f>
        <v>0</v>
      </c>
      <c r="D88" s="118">
        <f>VLOOKUP(D75,'[1]Administratif'!$CT$5:$DI$17,13,FALSE)</f>
        <v>710</v>
      </c>
      <c r="E88" s="118">
        <f>VLOOKUP(E75,'[1]Administratif'!$CT$5:$DI$17,14,FALSE)</f>
        <v>744</v>
      </c>
      <c r="F88" s="118">
        <f>VLOOKUP(F75,'[1]Administratif'!$CT$5:$DI$17,15,FALSE)</f>
        <v>867</v>
      </c>
      <c r="G88" s="118">
        <f>VLOOKUP(G75,'[1]Administratif'!$CT$5:$DI$17,16,FALSE)</f>
        <v>936</v>
      </c>
      <c r="H88" s="118"/>
      <c r="I88" s="118"/>
      <c r="J88" s="115">
        <f>SUM(C88:I88)</f>
        <v>3257</v>
      </c>
      <c r="K88" s="119">
        <f>SUM(VLOOKUP($C75,'[1]Administratif'!$CT$87:$ED$96,12,FALSE),VLOOKUP($D75,'[1]Administratif'!$CT$87:$ED$96,13,FALSE),VLOOKUP($E75,'[1]Administratif'!$CT$87:$ED$96,14,FALSE),VLOOKUP($F75,'[1]Administratif'!$CT$87:$ED$96,15,FALSE),VLOOKUP($G75,'[1]Administratif'!$CT$87:$ED$96,16,FALSE))</f>
        <v>20</v>
      </c>
      <c r="L88" s="120">
        <f>IF(J88=0,"",SUM(J88/K88))</f>
        <v>162.85</v>
      </c>
    </row>
    <row r="89" spans="1:12" ht="16.5" thickBot="1">
      <c r="A89" s="113" t="s">
        <v>40</v>
      </c>
      <c r="B89" s="114"/>
      <c r="C89" s="121">
        <f>IF(C87=0,"",IF(AND(C87=0,C88=0),"",IF(C87&gt;C88,3,(IF(C87&lt;C88,1,(IF(C87=C88,2)))))))</f>
        <v>3</v>
      </c>
      <c r="D89" s="121">
        <f>IF(D87=0,"",IF(AND(D87=0,D88=0),"",IF(D87&gt;D88,3,(IF(D87&lt;D88,1,(IF(D87=D88,2)))))))</f>
        <v>1</v>
      </c>
      <c r="E89" s="121">
        <f>IF(E87=0,"",IF(AND(E87=0,E88=0),"",IF(E87&gt;E88,3,(IF(E87&lt;E88,1,(IF(E87=E88,2)))))))</f>
        <v>1</v>
      </c>
      <c r="F89" s="121">
        <f>IF(F87=0,"",IF(AND(F87=0,F88=0),"",IF(F87&gt;F88,3,(IF(F87&lt;F88,1,(IF(F87=F88,2)))))))</f>
        <v>1</v>
      </c>
      <c r="G89" s="121">
        <f>IF(G87=0,"",IF(AND(G87=0,G88=0),"",IF(G87&gt;G88,3,(IF(G87&lt;G88,1,(IF(G87=G88,2)))))))</f>
        <v>1</v>
      </c>
      <c r="H89" s="121"/>
      <c r="I89" s="121"/>
      <c r="J89" s="115">
        <f>SUM(C89:I89)</f>
        <v>7</v>
      </c>
      <c r="K89" s="122"/>
      <c r="L89" s="123"/>
    </row>
    <row r="90" spans="1:12" ht="15.75">
      <c r="A90" s="124" t="s">
        <v>41</v>
      </c>
      <c r="B90" s="125"/>
      <c r="C90" s="126"/>
      <c r="D90" s="126"/>
      <c r="E90" s="126"/>
      <c r="F90" s="127"/>
      <c r="G90" s="127"/>
      <c r="H90" s="127"/>
      <c r="I90" s="127"/>
      <c r="J90" s="128"/>
      <c r="K90" s="129"/>
      <c r="L90" s="129"/>
    </row>
    <row r="91" spans="1:12" ht="18.75">
      <c r="A91" s="130" t="str">
        <f>+A1</f>
        <v>CHAMPIONNAT DES CLUBS HOMMES 2015</v>
      </c>
      <c r="B91" s="130"/>
      <c r="C91" s="131"/>
      <c r="D91" s="131"/>
      <c r="E91" s="131"/>
      <c r="F91" s="131"/>
      <c r="G91" s="131"/>
      <c r="H91" s="131"/>
      <c r="I91" s="131"/>
      <c r="J91" s="131"/>
      <c r="K91" s="131"/>
      <c r="L91" s="132"/>
    </row>
    <row r="92" spans="1:12" ht="18.75">
      <c r="A92" s="130" t="str">
        <f>A2</f>
        <v>REGIONALE 2B - 3ème Journée - 20/09/2015 - Evreux</v>
      </c>
      <c r="B92" s="130"/>
      <c r="C92" s="131"/>
      <c r="D92" s="131"/>
      <c r="E92" s="131"/>
      <c r="F92" s="131"/>
      <c r="G92" s="131"/>
      <c r="H92" s="131"/>
      <c r="I92" s="131"/>
      <c r="J92" s="131"/>
      <c r="K92" s="131"/>
      <c r="L92" s="132"/>
    </row>
    <row r="93" spans="1:12" ht="157.5">
      <c r="A93" s="99" t="str">
        <f>'[1]Administratif'!J10</f>
        <v>CBC YVETÔT 2</v>
      </c>
      <c r="B93" s="100"/>
      <c r="C93" s="101" t="str">
        <f>VLOOKUP($A93,'[1]Administratif'!$BU$34:$CO$46,13,FALSE)</f>
        <v>ASPTT ROUEN</v>
      </c>
      <c r="D93" s="101" t="str">
        <f>VLOOKUP($A93,'[1]Administratif'!$BU$34:$CO$46,14,FALSE)</f>
        <v>TITANS ROUEN 1</v>
      </c>
      <c r="E93" s="101" t="str">
        <f>VLOOKUP($A93,'[1]Administratif'!$BU$34:$CO$46,15,FALSE)</f>
        <v>BCRD ROUEN</v>
      </c>
      <c r="F93" s="101" t="str">
        <f>VLOOKUP($A93,'[1]Administratif'!$BU$34:$CO$46,16,FALSE)</f>
        <v>BC LAC DE CANIEL 2</v>
      </c>
      <c r="G93" s="101" t="str">
        <f>VLOOKUP($A93,'[1]Administratif'!$BU$34:$CO$46,17,FALSE)</f>
        <v>AVEUGLE</v>
      </c>
      <c r="H93" s="101">
        <f>VLOOKUP($A93,'[1]Administratif'!$BU$34:$CO$46,18,FALSE)</f>
        <v>0</v>
      </c>
      <c r="I93" s="101">
        <f>VLOOKUP($A93,'[1]Administratif'!$BU$34:$CO$46,19,FALSE)</f>
        <v>0</v>
      </c>
      <c r="J93" s="102" t="s">
        <v>33</v>
      </c>
      <c r="K93" s="102" t="s">
        <v>34</v>
      </c>
      <c r="L93" s="102" t="s">
        <v>35</v>
      </c>
    </row>
    <row r="94" spans="1:12" ht="15.75">
      <c r="A94" s="103" t="s">
        <v>36</v>
      </c>
      <c r="B94" s="104" t="s">
        <v>37</v>
      </c>
      <c r="C94" s="105">
        <f>VLOOKUP($A93,'[1]Administratif'!$J$5:$BH$16,29,FALSE)</f>
        <v>11</v>
      </c>
      <c r="D94" s="105">
        <f>VLOOKUP($A93,'[1]Administratif'!$J$5:$BH$16,30,FALSE)</f>
        <v>7</v>
      </c>
      <c r="E94" s="105">
        <f>VLOOKUP($A93,'[1]Administratif'!$J$5:$BH$16,31,FALSE)</f>
        <v>10</v>
      </c>
      <c r="F94" s="105">
        <f>VLOOKUP($A93,'[1]Administratif'!$J$5:$BH$16,32,FALSE)</f>
        <v>12</v>
      </c>
      <c r="G94" s="105">
        <f>VLOOKUP($A93,'[1]Administratif'!$J$5:$BH$16,33,FALSE)</f>
        <v>8</v>
      </c>
      <c r="H94" s="105">
        <f>VLOOKUP($A93,'[1]Administratif'!$J$5:$AV$16,34,FALSE)</f>
        <v>6</v>
      </c>
      <c r="I94" s="105">
        <f>VLOOKUP($A93,'[1]Administratif'!$J$5:$AV$16,35,FALSE)</f>
        <v>6</v>
      </c>
      <c r="J94" s="106"/>
      <c r="K94" s="107"/>
      <c r="L94" s="108"/>
    </row>
    <row r="95" spans="1:12" ht="15.75">
      <c r="A95" s="109" t="str">
        <f>'[1]Saisie'!E58</f>
        <v>5 88981</v>
      </c>
      <c r="B95" s="110" t="str">
        <f>'[1]Saisie'!F58</f>
        <v>NIEL Wilfrid</v>
      </c>
      <c r="C95" s="111">
        <f>'[1]Saisie'!AB58</f>
        <v>0</v>
      </c>
      <c r="D95" s="111">
        <f>'[1]Saisie'!AC58</f>
        <v>0</v>
      </c>
      <c r="E95" s="111">
        <f>'[1]Saisie'!AD58</f>
        <v>0</v>
      </c>
      <c r="F95" s="111">
        <f>'[1]Saisie'!AE58</f>
        <v>0</v>
      </c>
      <c r="G95" s="111">
        <f>'[1]Saisie'!AF58</f>
        <v>0</v>
      </c>
      <c r="H95" s="111">
        <f>'[1]Saisie'!AG58</f>
        <v>0</v>
      </c>
      <c r="I95" s="111">
        <f>'[1]Saisie'!AH58</f>
        <v>0</v>
      </c>
      <c r="J95" s="111">
        <f>'[1]Saisie'!AI58</f>
        <v>0</v>
      </c>
      <c r="K95" s="111">
        <f>'[1]Saisie'!AJ58</f>
        <v>0</v>
      </c>
      <c r="L95" s="112">
        <f>'[1]Saisie'!AK58</f>
      </c>
    </row>
    <row r="96" spans="1:12" ht="15.75">
      <c r="A96" s="109" t="str">
        <f>'[1]Saisie'!E59</f>
        <v>3 64907</v>
      </c>
      <c r="B96" s="110" t="str">
        <f>'[1]Saisie'!F59</f>
        <v>MURGADO Bernard</v>
      </c>
      <c r="C96" s="111">
        <f>'[1]Saisie'!AB59</f>
        <v>134</v>
      </c>
      <c r="D96" s="111">
        <f>'[1]Saisie'!AC59</f>
        <v>135</v>
      </c>
      <c r="E96" s="111">
        <f>'[1]Saisie'!AD59</f>
        <v>157</v>
      </c>
      <c r="F96" s="111">
        <f>'[1]Saisie'!AE59</f>
        <v>128</v>
      </c>
      <c r="G96" s="111">
        <f>'[1]Saisie'!AF59</f>
        <v>159</v>
      </c>
      <c r="H96" s="111">
        <f>'[1]Saisie'!AG59</f>
        <v>0</v>
      </c>
      <c r="I96" s="111">
        <f>'[1]Saisie'!AH59</f>
        <v>0</v>
      </c>
      <c r="J96" s="111">
        <f>'[1]Saisie'!AI59</f>
        <v>713</v>
      </c>
      <c r="K96" s="111">
        <f>'[1]Saisie'!AJ59</f>
        <v>5</v>
      </c>
      <c r="L96" s="112">
        <f>'[1]Saisie'!AK59</f>
        <v>142.6</v>
      </c>
    </row>
    <row r="97" spans="1:12" ht="15.75">
      <c r="A97" s="109" t="str">
        <f>'[1]Saisie'!E60</f>
        <v>11 101824</v>
      </c>
      <c r="B97" s="110" t="str">
        <f>'[1]Saisie'!F60</f>
        <v>BELLOIR Benjamin</v>
      </c>
      <c r="C97" s="111">
        <f>'[1]Saisie'!AB60</f>
        <v>119</v>
      </c>
      <c r="D97" s="111">
        <f>'[1]Saisie'!AC60</f>
        <v>135</v>
      </c>
      <c r="E97" s="111">
        <f>'[1]Saisie'!AD60</f>
        <v>160</v>
      </c>
      <c r="F97" s="111">
        <f>'[1]Saisie'!AE60</f>
        <v>139</v>
      </c>
      <c r="G97" s="111">
        <f>'[1]Saisie'!AF60</f>
        <v>175</v>
      </c>
      <c r="H97" s="111">
        <f>'[1]Saisie'!AG60</f>
        <v>0</v>
      </c>
      <c r="I97" s="111">
        <f>'[1]Saisie'!AH60</f>
        <v>0</v>
      </c>
      <c r="J97" s="111">
        <f>'[1]Saisie'!AI60</f>
        <v>728</v>
      </c>
      <c r="K97" s="111">
        <f>'[1]Saisie'!AJ60</f>
        <v>5</v>
      </c>
      <c r="L97" s="112">
        <f>'[1]Saisie'!AK60</f>
        <v>145.6</v>
      </c>
    </row>
    <row r="98" spans="1:12" ht="15.75">
      <c r="A98" s="109" t="str">
        <f>'[1]Saisie'!E61</f>
        <v>9 97581</v>
      </c>
      <c r="B98" s="110" t="str">
        <f>'[1]Saisie'!F61</f>
        <v>MACKOWIAK Jean-Luc</v>
      </c>
      <c r="C98" s="111">
        <f>'[1]Saisie'!AB61</f>
        <v>185</v>
      </c>
      <c r="D98" s="111">
        <f>'[1]Saisie'!AC61</f>
        <v>201</v>
      </c>
      <c r="E98" s="111">
        <f>'[1]Saisie'!AD61</f>
        <v>133</v>
      </c>
      <c r="F98" s="111">
        <f>'[1]Saisie'!AE61</f>
        <v>157</v>
      </c>
      <c r="G98" s="111">
        <f>'[1]Saisie'!AF61</f>
        <v>159</v>
      </c>
      <c r="H98" s="111">
        <f>'[1]Saisie'!AG61</f>
        <v>0</v>
      </c>
      <c r="I98" s="111">
        <f>'[1]Saisie'!AH61</f>
        <v>0</v>
      </c>
      <c r="J98" s="111">
        <f>'[1]Saisie'!AI61</f>
        <v>835</v>
      </c>
      <c r="K98" s="111">
        <f>'[1]Saisie'!AJ61</f>
        <v>5</v>
      </c>
      <c r="L98" s="112">
        <f>'[1]Saisie'!AK61</f>
        <v>167</v>
      </c>
    </row>
    <row r="99" spans="1:12" ht="15.75">
      <c r="A99" s="109" t="str">
        <f>'[1]Saisie'!E62</f>
        <v>3 64890</v>
      </c>
      <c r="B99" s="110" t="str">
        <f>'[1]Saisie'!F62</f>
        <v>THIOLLENT Arnaud</v>
      </c>
      <c r="C99" s="111">
        <f>'[1]Saisie'!AB62</f>
        <v>0</v>
      </c>
      <c r="D99" s="111">
        <f>'[1]Saisie'!AC62</f>
        <v>0</v>
      </c>
      <c r="E99" s="111">
        <f>'[1]Saisie'!AD62</f>
        <v>0</v>
      </c>
      <c r="F99" s="111">
        <f>'[1]Saisie'!AE62</f>
        <v>0</v>
      </c>
      <c r="G99" s="111">
        <f>'[1]Saisie'!AF62</f>
        <v>0</v>
      </c>
      <c r="H99" s="111">
        <f>'[1]Saisie'!AG62</f>
        <v>0</v>
      </c>
      <c r="I99" s="111">
        <f>'[1]Saisie'!AH62</f>
        <v>0</v>
      </c>
      <c r="J99" s="111">
        <f>'[1]Saisie'!AI62</f>
        <v>0</v>
      </c>
      <c r="K99" s="111">
        <f>'[1]Saisie'!AJ62</f>
        <v>0</v>
      </c>
      <c r="L99" s="112">
        <f>'[1]Saisie'!AK62</f>
      </c>
    </row>
    <row r="100" spans="1:12" ht="15.75">
      <c r="A100" s="109" t="str">
        <f>'[1]Saisie'!E63</f>
        <v>12 103129</v>
      </c>
      <c r="B100" s="110" t="str">
        <f>'[1]Saisie'!F63</f>
        <v>THIOLLENT Corentin</v>
      </c>
      <c r="C100" s="111">
        <f>'[1]Saisie'!AB63</f>
        <v>0</v>
      </c>
      <c r="D100" s="111">
        <f>'[1]Saisie'!AC63</f>
        <v>0</v>
      </c>
      <c r="E100" s="111">
        <f>'[1]Saisie'!AD63</f>
        <v>0</v>
      </c>
      <c r="F100" s="111">
        <f>'[1]Saisie'!AE63</f>
        <v>0</v>
      </c>
      <c r="G100" s="111">
        <f>'[1]Saisie'!AF63</f>
        <v>0</v>
      </c>
      <c r="H100" s="111">
        <f>'[1]Saisie'!AG63</f>
        <v>0</v>
      </c>
      <c r="I100" s="111">
        <f>'[1]Saisie'!AH63</f>
        <v>0</v>
      </c>
      <c r="J100" s="111">
        <f>'[1]Saisie'!AI63</f>
        <v>0</v>
      </c>
      <c r="K100" s="111">
        <f>'[1]Saisie'!AJ63</f>
        <v>0</v>
      </c>
      <c r="L100" s="112">
        <f>'[1]Saisie'!AK63</f>
      </c>
    </row>
    <row r="101" spans="1:12" ht="15.75">
      <c r="A101" s="109" t="str">
        <f>'[1]Saisie'!E64</f>
        <v>9 98910</v>
      </c>
      <c r="B101" s="110" t="str">
        <f>'[1]Saisie'!F64</f>
        <v>MEUBRY Rémy</v>
      </c>
      <c r="C101" s="111">
        <f>'[1]Saisie'!AB64</f>
        <v>0</v>
      </c>
      <c r="D101" s="111">
        <f>'[1]Saisie'!AC64</f>
        <v>0</v>
      </c>
      <c r="E101" s="111">
        <f>'[1]Saisie'!AD64</f>
        <v>0</v>
      </c>
      <c r="F101" s="111">
        <f>'[1]Saisie'!AE64</f>
        <v>0</v>
      </c>
      <c r="G101" s="111">
        <f>'[1]Saisie'!AF64</f>
        <v>0</v>
      </c>
      <c r="H101" s="111">
        <f>'[1]Saisie'!AG64</f>
        <v>0</v>
      </c>
      <c r="I101" s="111">
        <f>'[1]Saisie'!AH64</f>
        <v>0</v>
      </c>
      <c r="J101" s="111">
        <f>'[1]Saisie'!AI64</f>
        <v>0</v>
      </c>
      <c r="K101" s="111">
        <f>'[1]Saisie'!AJ64</f>
        <v>0</v>
      </c>
      <c r="L101" s="112">
        <f>'[1]Saisie'!AK64</f>
      </c>
    </row>
    <row r="102" spans="1:12" ht="15.75">
      <c r="A102" s="109" t="str">
        <f>'[1]Saisie'!E65</f>
        <v>1 62960</v>
      </c>
      <c r="B102" s="110" t="str">
        <f>'[1]Saisie'!F65</f>
        <v>THOMAS Frédéric</v>
      </c>
      <c r="C102" s="111">
        <f>'[1]Saisie'!AB65</f>
        <v>0</v>
      </c>
      <c r="D102" s="111">
        <f>'[1]Saisie'!AC65</f>
        <v>0</v>
      </c>
      <c r="E102" s="111">
        <f>'[1]Saisie'!AD65</f>
        <v>0</v>
      </c>
      <c r="F102" s="111">
        <f>'[1]Saisie'!AE65</f>
        <v>0</v>
      </c>
      <c r="G102" s="111">
        <f>'[1]Saisie'!AF65</f>
        <v>0</v>
      </c>
      <c r="H102" s="111">
        <f>'[1]Saisie'!AG65</f>
        <v>0</v>
      </c>
      <c r="I102" s="111">
        <f>'[1]Saisie'!AH65</f>
        <v>0</v>
      </c>
      <c r="J102" s="111">
        <f>'[1]Saisie'!AI65</f>
        <v>0</v>
      </c>
      <c r="K102" s="111">
        <f>'[1]Saisie'!AJ65</f>
        <v>0</v>
      </c>
      <c r="L102" s="112">
        <f>'[1]Saisie'!AK65</f>
      </c>
    </row>
    <row r="103" spans="1:12" ht="15.75">
      <c r="A103" s="109" t="str">
        <f>'[1]Saisie'!E66</f>
        <v>8 96723</v>
      </c>
      <c r="B103" s="110" t="str">
        <f>'[1]Saisie'!F66</f>
        <v>BEN-RALISOA Ben</v>
      </c>
      <c r="C103" s="111">
        <f>'[1]Saisie'!AB66</f>
        <v>191</v>
      </c>
      <c r="D103" s="111">
        <f>'[1]Saisie'!AC66</f>
        <v>203</v>
      </c>
      <c r="E103" s="111">
        <f>'[1]Saisie'!AD66</f>
        <v>168</v>
      </c>
      <c r="F103" s="111">
        <f>'[1]Saisie'!AE66</f>
        <v>200</v>
      </c>
      <c r="G103" s="111">
        <f>'[1]Saisie'!AF66</f>
        <v>194</v>
      </c>
      <c r="H103" s="111">
        <f>'[1]Saisie'!AG66</f>
        <v>0</v>
      </c>
      <c r="I103" s="111">
        <f>'[1]Saisie'!AH66</f>
        <v>0</v>
      </c>
      <c r="J103" s="111">
        <f>'[1]Saisie'!AI66</f>
        <v>956</v>
      </c>
      <c r="K103" s="111">
        <f>'[1]Saisie'!AJ66</f>
        <v>5</v>
      </c>
      <c r="L103" s="112">
        <f>'[1]Saisie'!AK66</f>
        <v>191.2</v>
      </c>
    </row>
    <row r="104" spans="1:12" ht="16.5" thickBot="1">
      <c r="A104" s="109" t="str">
        <f>'[1]Saisie'!E67</f>
        <v>9 97582</v>
      </c>
      <c r="B104" s="110" t="str">
        <f>'[1]Saisie'!F67</f>
        <v>MACKOWIAK Cédric</v>
      </c>
      <c r="C104" s="111">
        <f>'[1]Saisie'!AB67</f>
        <v>130</v>
      </c>
      <c r="D104" s="111">
        <f>'[1]Saisie'!AC67</f>
        <v>169</v>
      </c>
      <c r="E104" s="111">
        <f>'[1]Saisie'!AD67</f>
        <v>126</v>
      </c>
      <c r="F104" s="111">
        <f>'[1]Saisie'!AE67</f>
        <v>163</v>
      </c>
      <c r="G104" s="111">
        <f>'[1]Saisie'!AF67</f>
        <v>181</v>
      </c>
      <c r="H104" s="111">
        <f>'[1]Saisie'!AG67</f>
        <v>0</v>
      </c>
      <c r="I104" s="111">
        <f>'[1]Saisie'!AH67</f>
        <v>0</v>
      </c>
      <c r="J104" s="111">
        <f>'[1]Saisie'!AI67</f>
        <v>769</v>
      </c>
      <c r="K104" s="111">
        <f>'[1]Saisie'!AJ67</f>
        <v>5</v>
      </c>
      <c r="L104" s="112">
        <f>'[1]Saisie'!AK67</f>
        <v>153.8</v>
      </c>
    </row>
    <row r="105" spans="1:12" ht="16.5" thickBot="1">
      <c r="A105" s="113" t="s">
        <v>38</v>
      </c>
      <c r="B105" s="114"/>
      <c r="C105" s="115">
        <f aca="true" t="shared" si="5" ref="C105:I105">SUM(C95:C104)</f>
        <v>759</v>
      </c>
      <c r="D105" s="115">
        <f t="shared" si="5"/>
        <v>843</v>
      </c>
      <c r="E105" s="115">
        <f t="shared" si="5"/>
        <v>744</v>
      </c>
      <c r="F105" s="115">
        <f t="shared" si="5"/>
        <v>787</v>
      </c>
      <c r="G105" s="115">
        <f t="shared" si="5"/>
        <v>868</v>
      </c>
      <c r="H105" s="115">
        <f t="shared" si="5"/>
        <v>0</v>
      </c>
      <c r="I105" s="115">
        <f t="shared" si="5"/>
        <v>0</v>
      </c>
      <c r="J105" s="115">
        <f>SUM(J95:J104)</f>
        <v>4001</v>
      </c>
      <c r="K105" s="116">
        <f>SUM(K95:K104)</f>
        <v>25</v>
      </c>
      <c r="L105" s="117">
        <f>IF(J105=0,"",SUM(J105/K105))</f>
        <v>160.04</v>
      </c>
    </row>
    <row r="106" spans="1:12" ht="16.5" thickBot="1">
      <c r="A106" s="113" t="s">
        <v>39</v>
      </c>
      <c r="B106" s="114"/>
      <c r="C106" s="118">
        <f>VLOOKUP(C93,'[1]Administratif'!$CT$5:$DI$17,12,FALSE)</f>
        <v>790</v>
      </c>
      <c r="D106" s="118">
        <f>VLOOKUP(D93,'[1]Administratif'!$CT$5:$DI$17,13,FALSE)</f>
        <v>731</v>
      </c>
      <c r="E106" s="118">
        <f>VLOOKUP(E93,'[1]Administratif'!$CT$5:$DI$17,14,FALSE)</f>
        <v>657</v>
      </c>
      <c r="F106" s="118">
        <f>VLOOKUP(F93,'[1]Administratif'!$CT$5:$DI$17,15,FALSE)</f>
        <v>720</v>
      </c>
      <c r="G106" s="118">
        <f>VLOOKUP(G93,'[1]Administratif'!$CT$5:$DI$17,16,FALSE)</f>
        <v>0</v>
      </c>
      <c r="H106" s="118"/>
      <c r="I106" s="118"/>
      <c r="J106" s="115">
        <f>SUM(C106:I106)</f>
        <v>2898</v>
      </c>
      <c r="K106" s="119">
        <f>SUM(VLOOKUP($C93,'[1]Administratif'!$CT$87:$ED$96,12,FALSE),VLOOKUP($D93,'[1]Administratif'!$CT$87:$ED$96,13,FALSE),VLOOKUP($E93,'[1]Administratif'!$CT$87:$ED$96,14,FALSE),VLOOKUP($F93,'[1]Administratif'!$CT$87:$ED$96,15,FALSE),VLOOKUP($G93,'[1]Administratif'!$CT$87:$ED$96,16,FALSE))</f>
        <v>20</v>
      </c>
      <c r="L106" s="120">
        <f>IF(J106=0,"",SUM(J106/K106))</f>
        <v>144.9</v>
      </c>
    </row>
    <row r="107" spans="1:12" ht="16.5" thickBot="1">
      <c r="A107" s="113" t="s">
        <v>40</v>
      </c>
      <c r="B107" s="114"/>
      <c r="C107" s="121">
        <f>IF(C105=0,"",IF(AND(C105=0,C106=0),"",IF(C105&gt;C106,3,(IF(C105&lt;C106,1,(IF(C105=C106,2)))))))</f>
        <v>1</v>
      </c>
      <c r="D107" s="121">
        <f>IF(D105=0,"",IF(AND(D105=0,D106=0),"",IF(D105&gt;D106,3,(IF(D105&lt;D106,1,(IF(D105=D106,2)))))))</f>
        <v>3</v>
      </c>
      <c r="E107" s="121">
        <f>IF(E105=0,"",IF(AND(E105=0,E106=0),"",IF(E105&gt;E106,3,(IF(E105&lt;E106,1,(IF(E105=E106,2)))))))</f>
        <v>3</v>
      </c>
      <c r="F107" s="121">
        <f>IF(F105=0,"",IF(AND(F105=0,F106=0),"",IF(F105&gt;F106,3,(IF(F105&lt;F106,1,(IF(F105=F106,2)))))))</f>
        <v>3</v>
      </c>
      <c r="G107" s="121">
        <f>IF(G105=0,"",IF(AND(G105=0,G106=0),"",IF(G105&gt;G106,3,(IF(G105&lt;G106,1,(IF(G105=G106,2)))))))</f>
        <v>3</v>
      </c>
      <c r="H107" s="121"/>
      <c r="I107" s="121"/>
      <c r="J107" s="115">
        <f>SUM(C107:I107)</f>
        <v>13</v>
      </c>
      <c r="K107" s="122"/>
      <c r="L107" s="123"/>
    </row>
    <row r="108" spans="1:12" ht="15.75">
      <c r="A108" s="124" t="s">
        <v>41</v>
      </c>
      <c r="B108" s="125"/>
      <c r="C108" s="126"/>
      <c r="D108" s="126"/>
      <c r="E108" s="126"/>
      <c r="F108" s="127"/>
      <c r="G108" s="127"/>
      <c r="H108" s="127"/>
      <c r="I108" s="127"/>
      <c r="J108" s="128"/>
      <c r="K108" s="129"/>
      <c r="L108" s="129"/>
    </row>
    <row r="109" spans="1:12" ht="18.75">
      <c r="A109" s="130"/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132"/>
    </row>
    <row r="110" spans="1:12" ht="18.75">
      <c r="A110" s="130"/>
      <c r="B110" s="130"/>
      <c r="C110" s="131"/>
      <c r="D110" s="131"/>
      <c r="E110" s="131"/>
      <c r="F110" s="131"/>
      <c r="G110" s="131"/>
      <c r="H110" s="131"/>
      <c r="I110" s="131"/>
      <c r="J110" s="131"/>
      <c r="K110" s="131"/>
      <c r="L110" s="132"/>
    </row>
    <row r="111" spans="1:12" ht="22.5">
      <c r="A111" s="133"/>
      <c r="B111" s="133"/>
      <c r="C111" s="134"/>
      <c r="D111" s="134"/>
      <c r="E111" s="134"/>
      <c r="F111" s="134"/>
      <c r="G111" s="134"/>
      <c r="H111" s="134"/>
      <c r="I111" s="134"/>
      <c r="J111" s="135"/>
      <c r="K111" s="135"/>
      <c r="L111" s="135"/>
    </row>
    <row r="112" spans="1:12" ht="15.75">
      <c r="A112" s="136"/>
      <c r="B112" s="137"/>
      <c r="C112" s="138"/>
      <c r="D112" s="138"/>
      <c r="E112" s="138"/>
      <c r="F112" s="138"/>
      <c r="G112" s="138"/>
      <c r="H112" s="138"/>
      <c r="I112" s="138"/>
      <c r="J112" s="139"/>
      <c r="K112" s="139"/>
      <c r="L112" s="139"/>
    </row>
    <row r="113" spans="1:12" ht="15.75">
      <c r="A113" s="140"/>
      <c r="B113" s="141"/>
      <c r="C113" s="142"/>
      <c r="D113" s="142"/>
      <c r="E113" s="142"/>
      <c r="F113" s="142"/>
      <c r="G113" s="142"/>
      <c r="H113" s="142"/>
      <c r="I113" s="142"/>
      <c r="J113" s="142"/>
      <c r="K113" s="142"/>
      <c r="L113" s="143"/>
    </row>
    <row r="114" spans="1:12" ht="15.75">
      <c r="A114" s="140"/>
      <c r="B114" s="141"/>
      <c r="C114" s="142"/>
      <c r="D114" s="142"/>
      <c r="E114" s="142"/>
      <c r="F114" s="142"/>
      <c r="G114" s="142"/>
      <c r="H114" s="142"/>
      <c r="I114" s="142"/>
      <c r="J114" s="142"/>
      <c r="K114" s="142"/>
      <c r="L114" s="143"/>
    </row>
    <row r="115" spans="1:12" ht="15.75">
      <c r="A115" s="140"/>
      <c r="B115" s="141"/>
      <c r="C115" s="142"/>
      <c r="D115" s="142"/>
      <c r="E115" s="142"/>
      <c r="F115" s="142"/>
      <c r="G115" s="142"/>
      <c r="H115" s="142"/>
      <c r="I115" s="142"/>
      <c r="J115" s="142"/>
      <c r="K115" s="142"/>
      <c r="L115" s="143"/>
    </row>
    <row r="116" spans="1:12" ht="15.75">
      <c r="A116" s="140"/>
      <c r="B116" s="141"/>
      <c r="C116" s="142"/>
      <c r="D116" s="142"/>
      <c r="E116" s="142"/>
      <c r="F116" s="142"/>
      <c r="G116" s="142"/>
      <c r="H116" s="142"/>
      <c r="I116" s="142"/>
      <c r="J116" s="142"/>
      <c r="K116" s="142"/>
      <c r="L116" s="143"/>
    </row>
    <row r="117" spans="1:12" ht="15.75">
      <c r="A117" s="140"/>
      <c r="B117" s="141"/>
      <c r="C117" s="142"/>
      <c r="D117" s="142"/>
      <c r="E117" s="142"/>
      <c r="F117" s="142"/>
      <c r="G117" s="142"/>
      <c r="H117" s="142"/>
      <c r="I117" s="142"/>
      <c r="J117" s="142"/>
      <c r="K117" s="142"/>
      <c r="L117" s="143"/>
    </row>
    <row r="118" spans="1:12" ht="15.75">
      <c r="A118" s="140"/>
      <c r="B118" s="141"/>
      <c r="C118" s="142"/>
      <c r="D118" s="142"/>
      <c r="E118" s="142"/>
      <c r="F118" s="142"/>
      <c r="G118" s="142"/>
      <c r="H118" s="142"/>
      <c r="I118" s="142"/>
      <c r="J118" s="142"/>
      <c r="K118" s="142"/>
      <c r="L118" s="143"/>
    </row>
    <row r="119" spans="1:12" ht="15.75">
      <c r="A119" s="140"/>
      <c r="B119" s="141"/>
      <c r="C119" s="142"/>
      <c r="D119" s="142"/>
      <c r="E119" s="142"/>
      <c r="F119" s="142"/>
      <c r="G119" s="142"/>
      <c r="H119" s="142"/>
      <c r="I119" s="142"/>
      <c r="J119" s="142"/>
      <c r="K119" s="142"/>
      <c r="L119" s="143"/>
    </row>
    <row r="120" spans="1:12" ht="15.75">
      <c r="A120" s="140"/>
      <c r="B120" s="141"/>
      <c r="C120" s="142"/>
      <c r="D120" s="142"/>
      <c r="E120" s="142"/>
      <c r="F120" s="142"/>
      <c r="G120" s="142"/>
      <c r="H120" s="142"/>
      <c r="I120" s="142"/>
      <c r="J120" s="142"/>
      <c r="K120" s="142"/>
      <c r="L120" s="143"/>
    </row>
    <row r="121" spans="1:12" ht="15.75">
      <c r="A121" s="140"/>
      <c r="B121" s="141"/>
      <c r="C121" s="142"/>
      <c r="D121" s="142"/>
      <c r="E121" s="142"/>
      <c r="F121" s="142"/>
      <c r="G121" s="142"/>
      <c r="H121" s="142"/>
      <c r="I121" s="142"/>
      <c r="J121" s="142"/>
      <c r="K121" s="142"/>
      <c r="L121" s="143"/>
    </row>
    <row r="122" spans="1:12" ht="15.75">
      <c r="A122" s="140"/>
      <c r="B122" s="141"/>
      <c r="C122" s="142"/>
      <c r="D122" s="142"/>
      <c r="E122" s="142"/>
      <c r="F122" s="142"/>
      <c r="G122" s="142"/>
      <c r="H122" s="142"/>
      <c r="I122" s="142"/>
      <c r="J122" s="142"/>
      <c r="K122" s="142"/>
      <c r="L122" s="143"/>
    </row>
    <row r="123" spans="1:12" ht="15.75">
      <c r="A123" s="144"/>
      <c r="B123" s="144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5.75">
      <c r="A124" s="144"/>
      <c r="B124" s="144"/>
      <c r="C124" s="147"/>
      <c r="D124" s="147"/>
      <c r="E124" s="147"/>
      <c r="F124" s="147"/>
      <c r="G124" s="147"/>
      <c r="H124" s="147"/>
      <c r="I124" s="147"/>
      <c r="J124" s="145"/>
      <c r="K124" s="145"/>
      <c r="L124" s="148"/>
    </row>
    <row r="125" spans="1:12" ht="15.75">
      <c r="A125" s="144"/>
      <c r="B125" s="144"/>
      <c r="C125" s="149"/>
      <c r="D125" s="149"/>
      <c r="E125" s="149"/>
      <c r="F125" s="149"/>
      <c r="G125" s="149"/>
      <c r="H125" s="149"/>
      <c r="I125" s="149"/>
      <c r="J125" s="145"/>
      <c r="K125" s="150"/>
      <c r="L125" s="123"/>
    </row>
    <row r="126" spans="1:12" ht="15.75">
      <c r="A126" s="151"/>
      <c r="B126" s="151"/>
      <c r="C126" s="149"/>
      <c r="D126" s="149"/>
      <c r="E126" s="149"/>
      <c r="F126" s="152"/>
      <c r="G126" s="152"/>
      <c r="H126" s="152"/>
      <c r="I126" s="152"/>
      <c r="J126" s="153"/>
      <c r="K126" s="153"/>
      <c r="L126" s="153"/>
    </row>
  </sheetData>
  <sheetProtection/>
  <mergeCells count="51">
    <mergeCell ref="A111:B111"/>
    <mergeCell ref="J112:L112"/>
    <mergeCell ref="A123:B123"/>
    <mergeCell ref="A124:B124"/>
    <mergeCell ref="A125:B125"/>
    <mergeCell ref="A126:B126"/>
    <mergeCell ref="J126:L126"/>
    <mergeCell ref="A93:B93"/>
    <mergeCell ref="J94:L94"/>
    <mergeCell ref="A105:B105"/>
    <mergeCell ref="A106:B106"/>
    <mergeCell ref="A107:B107"/>
    <mergeCell ref="A108:B108"/>
    <mergeCell ref="J108:L108"/>
    <mergeCell ref="A75:B75"/>
    <mergeCell ref="J76:L76"/>
    <mergeCell ref="A87:B87"/>
    <mergeCell ref="A88:B88"/>
    <mergeCell ref="A89:B89"/>
    <mergeCell ref="A90:B90"/>
    <mergeCell ref="J90:L90"/>
    <mergeCell ref="J58:L58"/>
    <mergeCell ref="A69:B69"/>
    <mergeCell ref="A70:B70"/>
    <mergeCell ref="A71:B71"/>
    <mergeCell ref="A72:B72"/>
    <mergeCell ref="J72:L72"/>
    <mergeCell ref="A51:B51"/>
    <mergeCell ref="A52:B52"/>
    <mergeCell ref="A53:B53"/>
    <mergeCell ref="A54:B54"/>
    <mergeCell ref="J54:L54"/>
    <mergeCell ref="A57:B57"/>
    <mergeCell ref="A34:B34"/>
    <mergeCell ref="A35:B35"/>
    <mergeCell ref="A36:B36"/>
    <mergeCell ref="J36:L36"/>
    <mergeCell ref="A39:B39"/>
    <mergeCell ref="J40:L40"/>
    <mergeCell ref="A17:B17"/>
    <mergeCell ref="A18:B18"/>
    <mergeCell ref="J18:L18"/>
    <mergeCell ref="A21:B21"/>
    <mergeCell ref="J22:L22"/>
    <mergeCell ref="A33:B33"/>
    <mergeCell ref="A1:L1"/>
    <mergeCell ref="A2:L2"/>
    <mergeCell ref="A3:B3"/>
    <mergeCell ref="J4:L4"/>
    <mergeCell ref="A15:B15"/>
    <mergeCell ref="A16:B16"/>
  </mergeCells>
  <conditionalFormatting sqref="K113:L122 C113:I122">
    <cfRule type="cellIs" priority="7" dxfId="9" operator="greaterThanOrEqual" stopIfTrue="1">
      <formula>200</formula>
    </cfRule>
  </conditionalFormatting>
  <conditionalFormatting sqref="L123:L124">
    <cfRule type="cellIs" priority="8" dxfId="10" operator="greaterThanOrEqual" stopIfTrue="1">
      <formula>200</formula>
    </cfRule>
  </conditionalFormatting>
  <conditionalFormatting sqref="C123:I124">
    <cfRule type="cellIs" priority="9" dxfId="10" operator="greaterThanOrEqual" stopIfTrue="1">
      <formula>1000</formula>
    </cfRule>
  </conditionalFormatting>
  <conditionalFormatting sqref="K5:L14 C5:I14 K23:L32 C23:I32 K41:L50 C41:I50 K59:L68 C59:I68 K77:L86 C77:I86 K95:L104 C95:I104">
    <cfRule type="cellIs" priority="4" dxfId="9" operator="greaterThanOrEqual" stopIfTrue="1">
      <formula>200</formula>
    </cfRule>
  </conditionalFormatting>
  <conditionalFormatting sqref="L87:L88 L69:L70 L15:L16 L33:L34 L51:L52 L105:L106">
    <cfRule type="cellIs" priority="5" dxfId="10" operator="greaterThanOrEqual" stopIfTrue="1">
      <formula>200</formula>
    </cfRule>
  </conditionalFormatting>
  <conditionalFormatting sqref="C15:I16 C33:I34 C51:I52 C69:I70 C87:I88 C105:I106">
    <cfRule type="cellIs" priority="6" dxfId="10" operator="greaterThanOrEqual" stopIfTrue="1">
      <formula>1000</formula>
    </cfRule>
  </conditionalFormatting>
  <conditionalFormatting sqref="K5:L14 C5:I14 K23:L32 C23:I32 K41:L50 C41:I50 K59:L68 C59:I68 K77:L86 C77:I86 K95:L104 C95:I104">
    <cfRule type="cellIs" priority="3" dxfId="9" operator="greaterThanOrEqual" stopIfTrue="1">
      <formula>200</formula>
    </cfRule>
  </conditionalFormatting>
  <conditionalFormatting sqref="L87:L88 L69:L70 L15:L16 L33:L34 L51:L52 L105:L106">
    <cfRule type="cellIs" priority="2" dxfId="10" operator="greaterThanOrEqual" stopIfTrue="1">
      <formula>200</formula>
    </cfRule>
  </conditionalFormatting>
  <conditionalFormatting sqref="C15:I16 C33:I34 C51:I52 C69:I70 C87:I88 C105:I106">
    <cfRule type="cellIs" priority="1" dxfId="10" operator="greaterThanOrEqual" stopIfTrue="1">
      <formula>1000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James</dc:creator>
  <cp:keywords/>
  <dc:description/>
  <cp:lastModifiedBy>Jonathan</cp:lastModifiedBy>
  <cp:lastPrinted>2011-06-14T07:12:02Z</cp:lastPrinted>
  <dcterms:created xsi:type="dcterms:W3CDTF">2006-11-13T09:18:31Z</dcterms:created>
  <dcterms:modified xsi:type="dcterms:W3CDTF">2015-09-23T09:14:12Z</dcterms:modified>
  <cp:category/>
  <cp:version/>
  <cp:contentType/>
  <cp:contentStatus/>
</cp:coreProperties>
</file>